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codeName="ThisWorkbook"/>
  <mc:AlternateContent xmlns:mc="http://schemas.openxmlformats.org/markup-compatibility/2006">
    <mc:Choice Requires="x15">
      <x15ac:absPath xmlns:x15ac="http://schemas.microsoft.com/office/spreadsheetml/2010/11/ac" url="C:\Users\pscha\Documents\PAUL'S NEW FILES 3-10-2021\GOLF\SMGA\MATCH PLAY\2022 MATCH PLAY\"/>
    </mc:Choice>
  </mc:AlternateContent>
  <xr:revisionPtr revIDLastSave="0" documentId="8_{6502D9D0-F386-4549-819E-A9BEC562C94F}" xr6:coauthVersionLast="47" xr6:coauthVersionMax="47" xr10:uidLastSave="{00000000-0000-0000-0000-000000000000}"/>
  <bookViews>
    <workbookView xWindow="-108" yWindow="-108" windowWidth="23256" windowHeight="12576" activeTab="1" xr2:uid="{00000000-000D-0000-FFFF-FFFF00000000}"/>
  </bookViews>
  <sheets>
    <sheet name="4Ball Playing Hdcp Instructions" sheetId="3" r:id="rId1"/>
    <sheet name="4BALL PLAYING HANDICAP" sheetId="1" r:id="rId2"/>
    <sheet name="TOURNAMENT HANDICAP" sheetId="5" state="hidden" r:id="rId3"/>
  </sheets>
  <definedNames>
    <definedName name="_xlnm.Print_Area" localSheetId="1">'4BALL PLAYING HANDICAP'!$B$1:$K$20</definedName>
    <definedName name="_xlnm.Print_Area" localSheetId="0">'4Ball Playing Hdcp Instructions'!$A$2:$B$18</definedName>
    <definedName name="_xlnm.Print_Area" localSheetId="2">'TOURNAMENT HANDICAP'!$B$1:$R$29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8" i="5" l="1"/>
  <c r="E38" i="5"/>
  <c r="F38" i="5"/>
  <c r="G38" i="5"/>
  <c r="D39" i="5"/>
  <c r="E39" i="5"/>
  <c r="F39" i="5"/>
  <c r="G39" i="5"/>
  <c r="E40" i="5" l="1"/>
  <c r="F40" i="5"/>
  <c r="G40" i="5"/>
  <c r="D40" i="5"/>
  <c r="H39" i="5"/>
  <c r="H38" i="5"/>
  <c r="H31" i="5"/>
  <c r="H32" i="5"/>
  <c r="H33" i="5"/>
  <c r="H11" i="5"/>
  <c r="I11" i="5"/>
  <c r="J11" i="5"/>
  <c r="G11" i="5"/>
  <c r="D11" i="5"/>
  <c r="E11" i="5"/>
  <c r="F11" i="5"/>
  <c r="C11" i="5"/>
  <c r="H12" i="5"/>
  <c r="I12" i="5"/>
  <c r="J12" i="5"/>
  <c r="G12" i="5"/>
  <c r="D12" i="5"/>
  <c r="E12" i="5"/>
  <c r="F12" i="5"/>
  <c r="C12" i="5"/>
  <c r="J13" i="5"/>
  <c r="I13" i="5"/>
  <c r="H13" i="5"/>
  <c r="G13" i="5"/>
  <c r="F13" i="5"/>
  <c r="E13" i="5"/>
  <c r="D13" i="5"/>
  <c r="C13" i="5"/>
  <c r="V8" i="5"/>
  <c r="O7" i="5"/>
  <c r="O5" i="5"/>
  <c r="O6" i="5"/>
  <c r="F15" i="5" l="1"/>
  <c r="J14" i="5"/>
  <c r="H40" i="5"/>
  <c r="E15" i="5"/>
  <c r="D15" i="5"/>
  <c r="C14" i="5"/>
  <c r="G14" i="5"/>
  <c r="I14" i="5"/>
  <c r="H14" i="5"/>
  <c r="I15" i="5"/>
  <c r="G15" i="5"/>
  <c r="J15" i="5"/>
  <c r="H15" i="5"/>
  <c r="H17" i="5" s="1"/>
  <c r="C15" i="5"/>
  <c r="F14" i="5"/>
  <c r="F17" i="5" s="1"/>
  <c r="E14" i="5"/>
  <c r="D14" i="5"/>
  <c r="E17" i="5" l="1"/>
  <c r="C17" i="5"/>
  <c r="I17" i="5"/>
  <c r="E20" i="5" s="1"/>
  <c r="J17" i="5"/>
  <c r="F20" i="5" s="1"/>
  <c r="G17" i="5"/>
  <c r="C20" i="5" s="1"/>
  <c r="D17" i="5"/>
  <c r="D20" i="5" s="1"/>
  <c r="V7" i="5"/>
  <c r="V6" i="5"/>
  <c r="V5" i="5"/>
  <c r="G8" i="1"/>
  <c r="F8" i="1"/>
  <c r="D8" i="1"/>
  <c r="C8" i="1"/>
  <c r="G31" i="1"/>
  <c r="E36" i="1"/>
  <c r="G32" i="1"/>
  <c r="G33" i="1"/>
  <c r="G20" i="5" l="1"/>
  <c r="D10" i="1"/>
  <c r="D12" i="1" s="1"/>
  <c r="G10" i="1"/>
  <c r="G12" i="1" s="1"/>
  <c r="F10" i="1"/>
  <c r="F12" i="1" s="1"/>
  <c r="C10" i="1"/>
  <c r="C12" i="1" s="1"/>
  <c r="C14" i="1" l="1"/>
  <c r="G14" i="1"/>
  <c r="D14" i="1"/>
  <c r="F14" i="1"/>
</calcChain>
</file>

<file path=xl/sharedStrings.xml><?xml version="1.0" encoding="utf-8"?>
<sst xmlns="http://schemas.openxmlformats.org/spreadsheetml/2006/main" count="161" uniqueCount="85">
  <si>
    <t>A1</t>
  </si>
  <si>
    <t>A2</t>
  </si>
  <si>
    <t>B1</t>
  </si>
  <si>
    <t>B2</t>
  </si>
  <si>
    <t>Gold</t>
  </si>
  <si>
    <t>Blue</t>
  </si>
  <si>
    <t>Obtain current handicap indexes</t>
  </si>
  <si>
    <t>Team A</t>
  </si>
  <si>
    <t>Team B</t>
  </si>
  <si>
    <t>Type negative number in for a "+" index.  It will show as a "+" index</t>
  </si>
  <si>
    <t>Calculating 4 ball handicaps</t>
  </si>
  <si>
    <t>Course Handicap =  Index x (Slope/113) + (Course Rating -72)</t>
  </si>
  <si>
    <t>Slope</t>
  </si>
  <si>
    <t>Identify tees to be played</t>
  </si>
  <si>
    <t>Playing Handicap</t>
  </si>
  <si>
    <t>=</t>
  </si>
  <si>
    <t>+</t>
  </si>
  <si>
    <t>Course Handicap</t>
  </si>
  <si>
    <t>x</t>
  </si>
  <si>
    <t>Handicap Index</t>
  </si>
  <si>
    <r>
      <t>(</t>
    </r>
    <r>
      <rPr>
        <i/>
        <sz val="11"/>
        <color rgb="FF000000"/>
        <rFont val="Arial"/>
        <family val="2"/>
      </rPr>
      <t>Slope Rating</t>
    </r>
    <r>
      <rPr>
        <sz val="12"/>
        <color rgb="FF000000"/>
        <rFont val="Arial"/>
        <family val="2"/>
      </rPr>
      <t> ÷ 113)</t>
    </r>
  </si>
  <si>
    <r>
      <t>(</t>
    </r>
    <r>
      <rPr>
        <i/>
        <sz val="11"/>
        <color rgb="FF000000"/>
        <rFont val="Arial"/>
        <family val="2"/>
      </rPr>
      <t>Course Rating</t>
    </r>
    <r>
      <rPr>
        <sz val="12"/>
        <color rgb="FF000000"/>
        <rFont val="Arial"/>
        <family val="2"/>
      </rPr>
      <t> – </t>
    </r>
    <r>
      <rPr>
        <i/>
        <sz val="11"/>
        <color rgb="FF000000"/>
        <rFont val="Arial"/>
        <family val="2"/>
      </rPr>
      <t>par</t>
    </r>
    <r>
      <rPr>
        <sz val="12"/>
        <color rgb="FF000000"/>
        <rFont val="Arial"/>
        <family val="2"/>
      </rPr>
      <t>)</t>
    </r>
  </si>
  <si>
    <t>Remains as unrounded value</t>
  </si>
  <si>
    <r>
      <t xml:space="preserve">Adjust lowest </t>
    </r>
    <r>
      <rPr>
        <b/>
        <sz val="11"/>
        <color rgb="FF0070C0"/>
        <rFont val="Calibri"/>
        <family val="2"/>
        <scheme val="minor"/>
      </rPr>
      <t>Playing Handicap</t>
    </r>
    <r>
      <rPr>
        <sz val="11"/>
        <color theme="1"/>
        <rFont val="Calibri"/>
        <family val="2"/>
        <scheme val="minor"/>
      </rPr>
      <t xml:space="preserve"> to zero</t>
    </r>
  </si>
  <si>
    <r>
      <t xml:space="preserve">Adjust for 10 stroke </t>
    </r>
    <r>
      <rPr>
        <b/>
        <sz val="11"/>
        <color rgb="FFFF0000"/>
        <rFont val="Calibri"/>
        <family val="2"/>
        <scheme val="minor"/>
      </rPr>
      <t>Course Handicap</t>
    </r>
    <r>
      <rPr>
        <b/>
        <sz val="11"/>
        <color theme="1"/>
        <rFont val="Calibri"/>
        <family val="2"/>
        <scheme val="minor"/>
      </rPr>
      <t xml:space="preserve"> </t>
    </r>
    <r>
      <rPr>
        <sz val="11"/>
        <color theme="1"/>
        <rFont val="Calibri"/>
        <family val="2"/>
        <scheme val="minor"/>
      </rPr>
      <t>maximum difference</t>
    </r>
  </si>
  <si>
    <r>
      <t xml:space="preserve">Calculate </t>
    </r>
    <r>
      <rPr>
        <b/>
        <sz val="11"/>
        <color rgb="FFFF0000"/>
        <rFont val="Calibri"/>
        <family val="2"/>
        <scheme val="minor"/>
      </rPr>
      <t>Course Handicap</t>
    </r>
    <r>
      <rPr>
        <sz val="11"/>
        <color theme="1"/>
        <rFont val="Calibri"/>
        <family val="2"/>
        <scheme val="minor"/>
      </rPr>
      <t xml:space="preserve"> per tees to be played.  Do Not Round</t>
    </r>
  </si>
  <si>
    <t>Handicap Allowance</t>
  </si>
  <si>
    <r>
      <t xml:space="preserve">Handicap Allowance adjustment of 90% of </t>
    </r>
    <r>
      <rPr>
        <b/>
        <sz val="11"/>
        <color rgb="FFFF0000"/>
        <rFont val="Calibri"/>
        <family val="2"/>
        <scheme val="minor"/>
      </rPr>
      <t>Course Handicap</t>
    </r>
    <r>
      <rPr>
        <sz val="11"/>
        <color theme="1"/>
        <rFont val="Calibri"/>
        <family val="2"/>
        <scheme val="minor"/>
      </rPr>
      <t xml:space="preserve"> for 4 ball and then round. This is now the</t>
    </r>
    <r>
      <rPr>
        <b/>
        <sz val="11"/>
        <color theme="1"/>
        <rFont val="Calibri"/>
        <family val="2"/>
        <scheme val="minor"/>
      </rPr>
      <t xml:space="preserve"> </t>
    </r>
    <r>
      <rPr>
        <b/>
        <sz val="11"/>
        <color rgb="FF0070C0"/>
        <rFont val="Calibri"/>
        <family val="2"/>
        <scheme val="minor"/>
      </rPr>
      <t>Playing Handicap</t>
    </r>
    <r>
      <rPr>
        <sz val="11"/>
        <color theme="1"/>
        <rFont val="Calibri"/>
        <family val="2"/>
        <scheme val="minor"/>
      </rPr>
      <t>.</t>
    </r>
  </si>
  <si>
    <t>Rating</t>
  </si>
  <si>
    <t>Delta to Par</t>
  </si>
  <si>
    <t>Black</t>
  </si>
  <si>
    <t>PLAYER</t>
  </si>
  <si>
    <t>INDEX</t>
  </si>
  <si>
    <t>TEE</t>
  </si>
  <si>
    <t>COURSE HANDICAP</t>
  </si>
  <si>
    <t>Paul Schiefelbein</t>
  </si>
  <si>
    <t>The sheet then calculates the un-rounded Course Handicap for each player.</t>
  </si>
  <si>
    <t>Per USGA guidance, any limitation stroke adjustments are taken by the sheet at this time.  The SMGA net 4 Ball match competitons have a maximum un-rounded Course Handicap difference of 10 strokes.  The sheet separatetly adjusts the un-rounded Course Handcap differential to be no more that 10.0 for each team.</t>
  </si>
  <si>
    <t>USGA suggests using 90% of players un-rounded Course Handicap after any stroke adjustments for 4 Ball matches to calculate the Playing Handicap.</t>
  </si>
  <si>
    <t>After any stroke limitations to Course Handicaps are administered, the sheet makes the USGA-suggested 90% adjustment  to each players adjusted Course Handicap to create the Playing Handicaps.  After the 90% adjustment is made, each Playing Handicap is rounded to the nearest zero decimal.</t>
  </si>
  <si>
    <t>Lastly, all players resulting Playing Handicaps are adjusted so that all players "stroke" off of the lowest Playing Handicap player. The lowest Playing Handicap is adjusted to a zero Playing Handicap and all other players Playing Hanicaps are adjusted accordingly.</t>
  </si>
  <si>
    <r>
      <t xml:space="preserve">Enter the tees to be played by each player on row 6.  The tee selection is in a drop down menu so that they cannot be misspelled.  The tee entry is also color coded to reinforce what tees were chosen.  Remind the players that they must chose the tees that they used in their first game in </t>
    </r>
    <r>
      <rPr>
        <b/>
        <sz val="20"/>
        <color theme="1"/>
        <rFont val="Calibri"/>
        <family val="2"/>
        <scheme val="minor"/>
      </rPr>
      <t xml:space="preserve">this </t>
    </r>
    <r>
      <rPr>
        <sz val="20"/>
        <color theme="1"/>
        <rFont val="Calibri"/>
        <family val="2"/>
        <scheme val="minor"/>
      </rPr>
      <t>bracket.</t>
    </r>
  </si>
  <si>
    <r>
      <t xml:space="preserve">Enter the current players Handicap Indexes into the YELLOW cells on row 4.  </t>
    </r>
    <r>
      <rPr>
        <b/>
        <sz val="20"/>
        <color theme="1"/>
        <rFont val="Calibri"/>
        <family val="2"/>
        <scheme val="minor"/>
      </rPr>
      <t>Remember to enter a negative value for a player who has a positve handicap index.  The cells are formatted to show a (+) positive index even though you type in a negaitve number.</t>
    </r>
  </si>
  <si>
    <t>Tees</t>
  </si>
  <si>
    <t>Better Ball of Partners</t>
  </si>
  <si>
    <t>Pinehurst</t>
  </si>
  <si>
    <t>Scramble</t>
  </si>
  <si>
    <t>4 - NINE HOLE ROUNDS</t>
  </si>
  <si>
    <t>PLAYER A</t>
  </si>
  <si>
    <t>PLAYER B</t>
  </si>
  <si>
    <t>Alternate Shot (COMBINED)</t>
  </si>
  <si>
    <t>TEAM 1</t>
  </si>
  <si>
    <t>R1</t>
  </si>
  <si>
    <t>R2</t>
  </si>
  <si>
    <t>R3</t>
  </si>
  <si>
    <t>R4</t>
  </si>
  <si>
    <t>Lower HDCP</t>
  </si>
  <si>
    <t>Higher HDCP</t>
  </si>
  <si>
    <t>Handicap indexes</t>
  </si>
  <si>
    <t>Tees to be played</t>
  </si>
  <si>
    <t>BACK</t>
  </si>
  <si>
    <t>FRONT</t>
  </si>
  <si>
    <t>GOLD</t>
  </si>
  <si>
    <t>BLUE</t>
  </si>
  <si>
    <t>GREEN</t>
  </si>
  <si>
    <t>TOTAL</t>
  </si>
  <si>
    <t>RATING</t>
  </si>
  <si>
    <t>SLOPE</t>
  </si>
  <si>
    <t>Green</t>
  </si>
  <si>
    <t>Game</t>
  </si>
  <si>
    <t>Front/Back</t>
  </si>
  <si>
    <t>Front</t>
  </si>
  <si>
    <t>Back</t>
  </si>
  <si>
    <t>Allowance</t>
  </si>
  <si>
    <t>Total</t>
  </si>
  <si>
    <t>Delta</t>
  </si>
  <si>
    <t>Divide by 2 for nine holes and round to 1 decimal</t>
  </si>
  <si>
    <t>Define Tees to be played</t>
  </si>
  <si>
    <t>Define Front or Back 9 holes to be played</t>
  </si>
  <si>
    <t>Get Course Rating for that Front or Back 9 holes</t>
  </si>
  <si>
    <t>Get Course Slope for that Front or Back 9 holes</t>
  </si>
  <si>
    <r>
      <t xml:space="preserve">Handicap Allowance adjustment of XX% of </t>
    </r>
    <r>
      <rPr>
        <b/>
        <sz val="11"/>
        <color rgb="FFFF0000"/>
        <rFont val="Calibri"/>
        <family val="2"/>
        <scheme val="minor"/>
      </rPr>
      <t>Course Handicap</t>
    </r>
    <r>
      <rPr>
        <sz val="11"/>
        <color theme="1"/>
        <rFont val="Calibri"/>
        <family val="2"/>
        <scheme val="minor"/>
      </rPr>
      <t xml:space="preserve"> applied to each players Course Handicap individually, added together and then round. This is now the</t>
    </r>
    <r>
      <rPr>
        <b/>
        <sz val="11"/>
        <color theme="1"/>
        <rFont val="Calibri"/>
        <family val="2"/>
        <scheme val="minor"/>
      </rPr>
      <t xml:space="preserve"> Team </t>
    </r>
    <r>
      <rPr>
        <b/>
        <sz val="11"/>
        <color rgb="FF0070C0"/>
        <rFont val="Calibri"/>
        <family val="2"/>
        <scheme val="minor"/>
      </rPr>
      <t>Playing Handicap</t>
    </r>
    <r>
      <rPr>
        <sz val="11"/>
        <color theme="1"/>
        <rFont val="Calibri"/>
        <family val="2"/>
        <scheme val="minor"/>
      </rPr>
      <t>.</t>
    </r>
  </si>
  <si>
    <t>Golf Genius</t>
  </si>
  <si>
    <t>Spreadsheet</t>
  </si>
  <si>
    <t>HOW TO CALCULATE 4 BALL HANDICAP FOR SMGA MATCH PLAY (12/31/2021)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</si>
</sst>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
    <numFmt numFmtId="167" formatCode="#,##0.000;\+#,##0.000"/>
  </numFmts>
  <fonts count="16" x14ac:knownFonts="1">
    <font>
      <sz val="11"/>
      <color theme="1"/>
      <name val="Calibri"/>
      <family val="2"/>
      <scheme val="minor"/>
    </font>
    <font>
      <b/>
      <sz val="14"/>
      <color theme="1"/>
      <name val="Calibri"/>
      <family val="2"/>
      <scheme val="minor"/>
    </font>
    <font>
      <b/>
      <sz val="11"/>
      <color theme="1"/>
      <name val="Calibri"/>
      <family val="2"/>
      <scheme val="minor"/>
    </font>
    <font>
      <sz val="12"/>
      <color rgb="FF000000"/>
      <name val="Arial"/>
      <family val="2"/>
    </font>
    <font>
      <i/>
      <sz val="11"/>
      <color rgb="FF000000"/>
      <name val="Arial"/>
      <family val="2"/>
    </font>
    <font>
      <b/>
      <sz val="12"/>
      <color rgb="FF000000"/>
      <name val="Arial"/>
      <family val="2"/>
    </font>
    <font>
      <b/>
      <sz val="11"/>
      <color rgb="FF0070C0"/>
      <name val="Calibri"/>
      <family val="2"/>
      <scheme val="minor"/>
    </font>
    <font>
      <b/>
      <sz val="11"/>
      <color rgb="FFFF0000"/>
      <name val="Calibri"/>
      <family val="2"/>
      <scheme val="minor"/>
    </font>
    <font>
      <sz val="11"/>
      <color rgb="FF3F3F76"/>
      <name val="Calibri"/>
      <family val="2"/>
      <scheme val="minor"/>
    </font>
    <font>
      <sz val="11"/>
      <color indexed="62"/>
      <name val="Calibri"/>
      <family val="2"/>
    </font>
    <font>
      <sz val="14"/>
      <color theme="1"/>
      <name val="Calibri"/>
      <family val="2"/>
      <scheme val="minor"/>
    </font>
    <font>
      <b/>
      <sz val="20"/>
      <color theme="1"/>
      <name val="Calibri"/>
      <family val="2"/>
      <scheme val="minor"/>
    </font>
    <font>
      <b/>
      <sz val="28"/>
      <color theme="1"/>
      <name val="Calibri"/>
      <family val="2"/>
      <scheme val="minor"/>
    </font>
    <font>
      <sz val="20"/>
      <color theme="1"/>
      <name val="Calibri"/>
      <family val="2"/>
      <scheme val="minor"/>
    </font>
    <font>
      <sz val="11"/>
      <color theme="1"/>
      <name val="Calibri"/>
      <family val="2"/>
      <scheme val="minor"/>
    </font>
    <font>
      <sz val="12"/>
      <color rgb="FF336600"/>
      <name val="Century Gothic"/>
      <family val="2"/>
    </font>
  </fonts>
  <fills count="14">
    <fill>
      <patternFill patternType="none"/>
    </fill>
    <fill>
      <patternFill patternType="gray125"/>
    </fill>
    <fill>
      <patternFill patternType="solid">
        <fgColor theme="9" tint="0.59999389629810485"/>
        <bgColor indexed="64"/>
      </patternFill>
    </fill>
    <fill>
      <patternFill patternType="solid">
        <fgColor rgb="FFC1CEE4"/>
        <bgColor indexed="64"/>
      </patternFill>
    </fill>
    <fill>
      <patternFill patternType="solid">
        <fgColor rgb="FFFFFFFF"/>
        <bgColor indexed="64"/>
      </patternFill>
    </fill>
    <fill>
      <patternFill patternType="solid">
        <fgColor rgb="FFFFCC99"/>
      </patternFill>
    </fill>
    <fill>
      <patternFill patternType="solid">
        <fgColor theme="4"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theme="4"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indexed="64"/>
      </left>
      <right style="thin">
        <color indexed="64"/>
      </right>
      <top style="thin">
        <color indexed="64"/>
      </top>
      <bottom/>
      <diagonal/>
    </border>
  </borders>
  <cellStyleXfs count="3">
    <xf numFmtId="0" fontId="0" fillId="0" borderId="0"/>
    <xf numFmtId="0" fontId="8" fillId="5" borderId="2" applyNumberFormat="0" applyAlignment="0" applyProtection="0"/>
    <xf numFmtId="9" fontId="14" fillId="0" borderId="0" applyFont="0" applyFill="0" applyBorder="0" applyAlignment="0" applyProtection="0"/>
  </cellStyleXfs>
  <cellXfs count="91">
    <xf numFmtId="0" fontId="0" fillId="0" borderId="0" xfId="0"/>
    <xf numFmtId="0" fontId="0" fillId="0" borderId="0" xfId="0" applyAlignment="1">
      <alignment vertical="top" wrapText="1"/>
    </xf>
    <xf numFmtId="0" fontId="0" fillId="2" borderId="1" xfId="0" applyFill="1" applyBorder="1" applyAlignment="1">
      <alignment horizont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6" borderId="1" xfId="0" applyFill="1" applyBorder="1" applyAlignment="1">
      <alignment horizontal="center"/>
    </xf>
    <xf numFmtId="0" fontId="0" fillId="7" borderId="1" xfId="0" applyFill="1" applyBorder="1" applyAlignment="1">
      <alignment horizontal="center"/>
    </xf>
    <xf numFmtId="0" fontId="0" fillId="8" borderId="1" xfId="0" applyFill="1" applyBorder="1"/>
    <xf numFmtId="0" fontId="0" fillId="8" borderId="1" xfId="0" applyFill="1" applyBorder="1" applyAlignment="1">
      <alignment horizontal="center"/>
    </xf>
    <xf numFmtId="0" fontId="0" fillId="2" borderId="6" xfId="0" applyFill="1" applyBorder="1"/>
    <xf numFmtId="166" fontId="0" fillId="2" borderId="7" xfId="0" applyNumberFormat="1" applyFill="1" applyBorder="1" applyAlignment="1">
      <alignment horizontal="center"/>
    </xf>
    <xf numFmtId="0" fontId="0" fillId="0" borderId="0" xfId="0" applyProtection="1"/>
    <xf numFmtId="0" fontId="1" fillId="0" borderId="0" xfId="0" applyFont="1" applyAlignment="1" applyProtection="1">
      <alignment vertical="top" wrapText="1"/>
    </xf>
    <xf numFmtId="0" fontId="0" fillId="0" borderId="0" xfId="0" applyAlignment="1" applyProtection="1">
      <alignment vertical="top" wrapText="1"/>
    </xf>
    <xf numFmtId="0" fontId="0" fillId="0" borderId="0" xfId="0" applyAlignment="1" applyProtection="1">
      <alignment horizontal="center"/>
    </xf>
    <xf numFmtId="165" fontId="0" fillId="0" borderId="0" xfId="0" applyNumberFormat="1" applyProtection="1"/>
    <xf numFmtId="0" fontId="4" fillId="3" borderId="0" xfId="0" applyFont="1" applyFill="1" applyAlignment="1" applyProtection="1">
      <alignment horizontal="center" vertical="center" wrapText="1"/>
    </xf>
    <xf numFmtId="0" fontId="5" fillId="4" borderId="0" xfId="0" applyFont="1" applyFill="1" applyAlignment="1" applyProtection="1">
      <alignment horizontal="center" vertical="center" wrapText="1"/>
    </xf>
    <xf numFmtId="0" fontId="3" fillId="3" borderId="0" xfId="0" applyFont="1" applyFill="1" applyAlignment="1" applyProtection="1">
      <alignment horizontal="center" vertical="center" wrapText="1"/>
    </xf>
    <xf numFmtId="0" fontId="5" fillId="0" borderId="0" xfId="0" applyFont="1" applyAlignment="1" applyProtection="1">
      <alignment horizontal="center" vertical="center" wrapText="1"/>
    </xf>
    <xf numFmtId="0" fontId="0" fillId="0" borderId="0" xfId="0" applyAlignment="1" applyProtection="1"/>
    <xf numFmtId="0" fontId="0" fillId="0" borderId="0" xfId="0" applyAlignment="1">
      <alignment wrapText="1"/>
    </xf>
    <xf numFmtId="164" fontId="0" fillId="8" borderId="1" xfId="0" applyNumberFormat="1" applyFill="1" applyBorder="1" applyAlignment="1" applyProtection="1">
      <alignment horizontal="center"/>
      <protection locked="0"/>
    </xf>
    <xf numFmtId="0" fontId="9" fillId="5" borderId="1" xfId="1" applyFont="1" applyBorder="1" applyAlignment="1" applyProtection="1">
      <alignment horizontal="center"/>
      <protection locked="0"/>
    </xf>
    <xf numFmtId="0" fontId="10" fillId="0" borderId="0" xfId="0" applyFont="1" applyAlignment="1">
      <alignment wrapText="1"/>
    </xf>
    <xf numFmtId="0" fontId="12" fillId="0" borderId="0" xfId="0" applyFont="1" applyAlignment="1">
      <alignment wrapText="1"/>
    </xf>
    <xf numFmtId="0" fontId="13" fillId="0" borderId="0" xfId="0" applyFont="1" applyAlignment="1">
      <alignment vertical="top"/>
    </xf>
    <xf numFmtId="0" fontId="13" fillId="0" borderId="0" xfId="0" applyFont="1" applyAlignment="1">
      <alignment vertical="top" wrapText="1"/>
    </xf>
    <xf numFmtId="0" fontId="13" fillId="0" borderId="0" xfId="0" applyFont="1"/>
    <xf numFmtId="0" fontId="0" fillId="2" borderId="11" xfId="0" applyFill="1" applyBorder="1"/>
    <xf numFmtId="0" fontId="0" fillId="2" borderId="12" xfId="0" applyFill="1" applyBorder="1" applyAlignment="1">
      <alignment horizontal="center"/>
    </xf>
    <xf numFmtId="166" fontId="0" fillId="2" borderId="13" xfId="0" applyNumberFormat="1" applyFill="1" applyBorder="1" applyAlignment="1">
      <alignment horizontal="center"/>
    </xf>
    <xf numFmtId="166" fontId="0" fillId="2" borderId="14" xfId="0" applyNumberFormat="1" applyFill="1" applyBorder="1" applyAlignment="1">
      <alignment horizontal="center"/>
    </xf>
    <xf numFmtId="0" fontId="0" fillId="2" borderId="8" xfId="0" applyFill="1" applyBorder="1"/>
    <xf numFmtId="0" fontId="0" fillId="2" borderId="9" xfId="0" applyFill="1" applyBorder="1" applyAlignment="1">
      <alignment horizontal="center"/>
    </xf>
    <xf numFmtId="166" fontId="0" fillId="2" borderId="15" xfId="0" applyNumberFormat="1" applyFill="1" applyBorder="1" applyAlignment="1">
      <alignment horizontal="center"/>
    </xf>
    <xf numFmtId="166" fontId="0" fillId="2" borderId="10" xfId="0" applyNumberFormat="1" applyFill="1" applyBorder="1" applyAlignment="1">
      <alignment horizontal="center"/>
    </xf>
    <xf numFmtId="0" fontId="4" fillId="9" borderId="0" xfId="0" applyFont="1" applyFill="1" applyAlignment="1" applyProtection="1">
      <alignment horizontal="center" vertical="center" wrapText="1"/>
    </xf>
    <xf numFmtId="0" fontId="4" fillId="10" borderId="0" xfId="0" applyFont="1" applyFill="1" applyAlignment="1" applyProtection="1">
      <alignment horizontal="center" vertical="center" wrapText="1"/>
    </xf>
    <xf numFmtId="0" fontId="0" fillId="0" borderId="0" xfId="0" applyAlignment="1" applyProtection="1">
      <alignment wrapText="1"/>
    </xf>
    <xf numFmtId="164" fontId="0" fillId="0" borderId="0" xfId="0" applyNumberFormat="1" applyAlignment="1" applyProtection="1">
      <alignment horizontal="center" vertical="center"/>
    </xf>
    <xf numFmtId="0" fontId="0" fillId="0" borderId="0" xfId="0" applyAlignment="1" applyProtection="1">
      <alignment vertical="center"/>
    </xf>
    <xf numFmtId="164" fontId="0" fillId="0" borderId="1" xfId="0" applyNumberFormat="1" applyBorder="1" applyAlignment="1" applyProtection="1">
      <alignment horizontal="center" vertical="center"/>
    </xf>
    <xf numFmtId="164" fontId="2" fillId="0" borderId="0" xfId="0" applyNumberFormat="1" applyFont="1" applyAlignment="1" applyProtection="1">
      <alignment horizontal="center" vertical="center"/>
    </xf>
    <xf numFmtId="164" fontId="2" fillId="0" borderId="16" xfId="0" applyNumberFormat="1" applyFont="1" applyBorder="1" applyAlignment="1" applyProtection="1">
      <alignment horizontal="center" vertical="center"/>
    </xf>
    <xf numFmtId="164" fontId="0" fillId="0" borderId="0" xfId="0" applyNumberFormat="1" applyBorder="1" applyAlignment="1" applyProtection="1">
      <alignment horizontal="center" vertical="center"/>
    </xf>
    <xf numFmtId="164" fontId="2" fillId="0" borderId="0" xfId="0" applyNumberFormat="1" applyFont="1" applyBorder="1" applyAlignment="1" applyProtection="1">
      <alignment horizontal="center" vertical="center"/>
    </xf>
    <xf numFmtId="0" fontId="0" fillId="0" borderId="0" xfId="0" applyAlignment="1" applyProtection="1">
      <alignment horizontal="center" vertical="top"/>
    </xf>
    <xf numFmtId="9" fontId="0" fillId="0" borderId="1" xfId="2" applyFont="1" applyBorder="1" applyAlignment="1">
      <alignment horizontal="center"/>
    </xf>
    <xf numFmtId="0" fontId="0" fillId="0" borderId="1" xfId="0" applyBorder="1" applyAlignment="1" applyProtection="1">
      <alignment horizontal="center"/>
    </xf>
    <xf numFmtId="0" fontId="0" fillId="0" borderId="17" xfId="0" applyBorder="1" applyAlignment="1" applyProtection="1">
      <alignment horizontal="center"/>
    </xf>
    <xf numFmtId="0" fontId="0" fillId="8" borderId="1" xfId="0" applyFill="1" applyBorder="1" applyAlignment="1" applyProtection="1">
      <alignment horizontal="center"/>
    </xf>
    <xf numFmtId="9" fontId="0" fillId="11" borderId="1" xfId="2" applyFont="1" applyFill="1" applyBorder="1" applyAlignment="1">
      <alignment horizontal="center"/>
    </xf>
    <xf numFmtId="164" fontId="0" fillId="0" borderId="17" xfId="0" applyNumberFormat="1" applyFill="1" applyBorder="1" applyAlignment="1" applyProtection="1">
      <alignment horizontal="center"/>
      <protection locked="0"/>
    </xf>
    <xf numFmtId="164" fontId="0" fillId="0" borderId="1" xfId="0" applyNumberFormat="1" applyFill="1" applyBorder="1" applyAlignment="1" applyProtection="1">
      <alignment horizontal="center"/>
      <protection locked="0"/>
    </xf>
    <xf numFmtId="0" fontId="0" fillId="9" borderId="1" xfId="0" applyFill="1" applyBorder="1" applyAlignment="1" applyProtection="1">
      <alignment horizontal="center"/>
    </xf>
    <xf numFmtId="0" fontId="4" fillId="10" borderId="0" xfId="0" applyFont="1" applyFill="1" applyAlignment="1" applyProtection="1">
      <alignment horizontal="center" vertical="center" wrapText="1"/>
    </xf>
    <xf numFmtId="0" fontId="4" fillId="3" borderId="0" xfId="0" applyFont="1" applyFill="1" applyAlignment="1" applyProtection="1">
      <alignment horizontal="center" vertical="center" wrapText="1"/>
    </xf>
    <xf numFmtId="0" fontId="0" fillId="0" borderId="0" xfId="0" applyAlignment="1" applyProtection="1">
      <alignment horizontal="right"/>
    </xf>
    <xf numFmtId="9" fontId="0" fillId="0" borderId="0" xfId="0" applyNumberFormat="1" applyAlignment="1" applyProtection="1">
      <alignment horizontal="right" vertical="top" wrapText="1"/>
    </xf>
    <xf numFmtId="0" fontId="0" fillId="0" borderId="21" xfId="0" applyBorder="1" applyAlignment="1" applyProtection="1">
      <alignment horizontal="center"/>
    </xf>
    <xf numFmtId="0" fontId="15" fillId="0" borderId="1" xfId="0" applyFont="1" applyBorder="1" applyAlignment="1">
      <alignment horizontal="left" vertical="center"/>
    </xf>
    <xf numFmtId="0" fontId="0" fillId="10" borderId="1" xfId="0" applyFill="1" applyBorder="1" applyProtection="1"/>
    <xf numFmtId="0" fontId="0" fillId="10" borderId="1" xfId="0" applyFill="1" applyBorder="1" applyAlignment="1" applyProtection="1">
      <alignment horizontal="center"/>
    </xf>
    <xf numFmtId="0" fontId="0" fillId="0" borderId="22" xfId="0" applyBorder="1" applyAlignment="1">
      <alignment horizontal="center" vertical="center"/>
    </xf>
    <xf numFmtId="0" fontId="0" fillId="0" borderId="23" xfId="0" applyBorder="1" applyAlignment="1">
      <alignment horizontal="center" vertical="center"/>
    </xf>
    <xf numFmtId="166" fontId="0" fillId="2" borderId="1" xfId="0" applyNumberFormat="1" applyFill="1" applyBorder="1" applyAlignment="1">
      <alignment horizontal="center"/>
    </xf>
    <xf numFmtId="0" fontId="0" fillId="2" borderId="9" xfId="0" applyFill="1" applyBorder="1" applyAlignment="1" applyProtection="1">
      <alignment horizontal="center"/>
    </xf>
    <xf numFmtId="166" fontId="0" fillId="2" borderId="9" xfId="0" applyNumberFormat="1" applyFill="1" applyBorder="1" applyAlignment="1" applyProtection="1">
      <alignment horizontal="center"/>
    </xf>
    <xf numFmtId="0" fontId="0" fillId="2" borderId="8" xfId="0" applyFill="1" applyBorder="1" applyProtection="1"/>
    <xf numFmtId="0" fontId="1" fillId="0" borderId="1" xfId="0" applyFont="1" applyBorder="1" applyAlignment="1" applyProtection="1">
      <alignment horizontal="center" vertical="top" wrapText="1"/>
    </xf>
    <xf numFmtId="167" fontId="0" fillId="0" borderId="1" xfId="0" applyNumberFormat="1" applyBorder="1" applyAlignment="1" applyProtection="1">
      <alignment horizontal="center" vertical="center"/>
    </xf>
    <xf numFmtId="0" fontId="0" fillId="0" borderId="24" xfId="0" applyBorder="1" applyAlignment="1" applyProtection="1">
      <alignment horizontal="center"/>
    </xf>
    <xf numFmtId="9" fontId="0" fillId="11" borderId="1" xfId="2" applyFont="1" applyFill="1" applyBorder="1" applyAlignment="1">
      <alignment horizontal="center"/>
    </xf>
    <xf numFmtId="0" fontId="0" fillId="12" borderId="1" xfId="0" applyFill="1" applyBorder="1" applyAlignment="1" applyProtection="1">
      <alignment horizontal="center" vertical="center"/>
    </xf>
    <xf numFmtId="164" fontId="0" fillId="12" borderId="1" xfId="0" applyNumberFormat="1" applyFill="1" applyBorder="1" applyAlignment="1" applyProtection="1">
      <alignment horizontal="center" vertical="center"/>
    </xf>
    <xf numFmtId="0" fontId="0" fillId="13" borderId="1" xfId="0" applyFill="1" applyBorder="1" applyAlignment="1" applyProtection="1">
      <alignment horizontal="center" vertical="center"/>
    </xf>
    <xf numFmtId="0" fontId="0" fillId="2" borderId="1" xfId="0" applyFill="1" applyBorder="1" applyAlignment="1" applyProtection="1">
      <alignment horizontal="center"/>
    </xf>
    <xf numFmtId="0" fontId="0" fillId="0" borderId="0" xfId="0" applyAlignment="1" applyProtection="1">
      <alignment horizontal="left" vertical="top" wrapText="1"/>
    </xf>
    <xf numFmtId="0" fontId="4" fillId="9" borderId="0" xfId="0" applyFont="1" applyFill="1" applyAlignment="1" applyProtection="1">
      <alignment horizontal="center" vertical="center" wrapText="1"/>
    </xf>
    <xf numFmtId="0" fontId="4" fillId="10" borderId="0" xfId="0" applyFont="1" applyFill="1" applyAlignment="1" applyProtection="1">
      <alignment horizontal="center" vertical="center" wrapText="1"/>
    </xf>
    <xf numFmtId="0" fontId="4" fillId="3" borderId="0" xfId="0" applyFont="1" applyFill="1" applyAlignment="1" applyProtection="1">
      <alignment horizontal="center" vertical="center" wrapText="1"/>
    </xf>
    <xf numFmtId="0" fontId="0" fillId="0" borderId="1" xfId="0" applyBorder="1" applyAlignment="1" applyProtection="1">
      <alignment horizontal="center" vertical="top" wrapText="1"/>
    </xf>
    <xf numFmtId="0" fontId="0" fillId="0" borderId="1" xfId="0" applyBorder="1" applyAlignment="1" applyProtection="1">
      <alignment horizontal="center" wrapText="1"/>
    </xf>
    <xf numFmtId="9" fontId="0" fillId="11" borderId="18" xfId="2" applyFont="1" applyFill="1" applyBorder="1" applyAlignment="1">
      <alignment horizontal="center"/>
    </xf>
    <xf numFmtId="9" fontId="0" fillId="11" borderId="20" xfId="2" applyFont="1" applyFill="1" applyBorder="1" applyAlignment="1">
      <alignment horizontal="center"/>
    </xf>
    <xf numFmtId="0" fontId="0" fillId="2" borderId="18" xfId="0" applyFill="1" applyBorder="1" applyAlignment="1" applyProtection="1">
      <alignment horizontal="center"/>
    </xf>
    <xf numFmtId="0" fontId="0" fillId="2" borderId="19" xfId="0" applyFill="1" applyBorder="1" applyAlignment="1" applyProtection="1">
      <alignment horizontal="center"/>
    </xf>
    <xf numFmtId="0" fontId="0" fillId="2" borderId="20" xfId="0" applyFill="1" applyBorder="1" applyAlignment="1" applyProtection="1">
      <alignment horizontal="center"/>
    </xf>
    <xf numFmtId="0" fontId="1" fillId="0" borderId="1" xfId="0" applyFont="1" applyBorder="1" applyAlignment="1" applyProtection="1">
      <alignment horizontal="center"/>
    </xf>
  </cellXfs>
  <cellStyles count="3">
    <cellStyle name="Input" xfId="1" builtinId="20"/>
    <cellStyle name="Normal" xfId="0" builtinId="0"/>
    <cellStyle name="Percent" xfId="2" builtinId="5"/>
  </cellStyles>
  <dxfs count="31">
    <dxf>
      <fill>
        <patternFill>
          <bgColor rgb="FFFF0000"/>
        </patternFill>
      </fill>
    </dxf>
    <dxf>
      <fill>
        <patternFill>
          <bgColor theme="1" tint="0.499984740745262"/>
        </patternFill>
      </fill>
    </dxf>
    <dxf>
      <fill>
        <patternFill>
          <bgColor theme="8" tint="0.39994506668294322"/>
        </patternFill>
      </fill>
    </dxf>
    <dxf>
      <fill>
        <patternFill>
          <bgColor rgb="FFFFCC00"/>
        </patternFill>
      </fill>
    </dxf>
    <dxf>
      <fill>
        <gradientFill degree="90">
          <stop position="0">
            <color theme="2" tint="-0.74901577806939912"/>
          </stop>
          <stop position="1">
            <color rgb="FFFFCC00"/>
          </stop>
        </gradientFill>
      </fill>
    </dxf>
    <dxf>
      <fill>
        <gradientFill degree="90">
          <stop position="0">
            <color theme="3" tint="0.59999389629810485"/>
          </stop>
          <stop position="1">
            <color rgb="FFFFCC00"/>
          </stop>
        </gradientFill>
      </fill>
    </dxf>
    <dxf>
      <fill>
        <patternFill>
          <bgColor theme="9" tint="0.59996337778862885"/>
        </patternFill>
      </fill>
    </dxf>
    <dxf>
      <fill>
        <patternFill>
          <bgColor rgb="FFFF0000"/>
        </patternFill>
      </fill>
    </dxf>
    <dxf>
      <fill>
        <patternFill>
          <bgColor theme="1" tint="0.499984740745262"/>
        </patternFill>
      </fill>
    </dxf>
    <dxf>
      <fill>
        <patternFill>
          <bgColor theme="8" tint="0.39994506668294322"/>
        </patternFill>
      </fill>
    </dxf>
    <dxf>
      <fill>
        <patternFill>
          <bgColor rgb="FFFFCC00"/>
        </patternFill>
      </fill>
    </dxf>
    <dxf>
      <fill>
        <gradientFill degree="90">
          <stop position="0">
            <color theme="2" tint="-0.74901577806939912"/>
          </stop>
          <stop position="1">
            <color rgb="FFFFCC00"/>
          </stop>
        </gradientFill>
      </fill>
    </dxf>
    <dxf>
      <fill>
        <gradientFill degree="90">
          <stop position="0">
            <color theme="3" tint="0.59999389629810485"/>
          </stop>
          <stop position="1">
            <color rgb="FFFFCC00"/>
          </stop>
        </gradientFill>
      </fill>
    </dxf>
    <dxf>
      <fill>
        <patternFill>
          <bgColor rgb="FFFF0000"/>
        </patternFill>
      </fill>
    </dxf>
    <dxf>
      <fill>
        <patternFill>
          <bgColor theme="1" tint="0.499984740745262"/>
        </patternFill>
      </fill>
    </dxf>
    <dxf>
      <fill>
        <patternFill>
          <bgColor theme="8" tint="0.39994506668294322"/>
        </patternFill>
      </fill>
    </dxf>
    <dxf>
      <fill>
        <patternFill>
          <bgColor rgb="FFFFCC00"/>
        </patternFill>
      </fill>
    </dxf>
    <dxf>
      <fill>
        <gradientFill degree="90">
          <stop position="0">
            <color theme="2" tint="-0.74901577806939912"/>
          </stop>
          <stop position="1">
            <color rgb="FFFFCC00"/>
          </stop>
        </gradientFill>
      </fill>
    </dxf>
    <dxf>
      <fill>
        <gradientFill degree="90">
          <stop position="0">
            <color theme="3" tint="0.59999389629810485"/>
          </stop>
          <stop position="1">
            <color rgb="FFFFCC00"/>
          </stop>
        </gradientFill>
      </fill>
    </dxf>
    <dxf>
      <fill>
        <patternFill>
          <bgColor rgb="FFFF0000"/>
        </patternFill>
      </fill>
    </dxf>
    <dxf>
      <fill>
        <patternFill>
          <bgColor theme="1" tint="0.499984740745262"/>
        </patternFill>
      </fill>
    </dxf>
    <dxf>
      <fill>
        <patternFill>
          <bgColor theme="8" tint="0.39994506668294322"/>
        </patternFill>
      </fill>
    </dxf>
    <dxf>
      <fill>
        <patternFill>
          <bgColor rgb="FFFFCC00"/>
        </patternFill>
      </fill>
    </dxf>
    <dxf>
      <fill>
        <gradientFill degree="90">
          <stop position="0">
            <color theme="2" tint="-0.74901577806939912"/>
          </stop>
          <stop position="1">
            <color rgb="FFFFCC00"/>
          </stop>
        </gradientFill>
      </fill>
    </dxf>
    <dxf>
      <fill>
        <gradientFill degree="90">
          <stop position="0">
            <color theme="3" tint="0.59999389629810485"/>
          </stop>
          <stop position="1">
            <color rgb="FFFFCC00"/>
          </stop>
        </gradientFill>
      </fill>
    </dxf>
    <dxf>
      <fill>
        <patternFill>
          <bgColor rgb="FFFF0000"/>
        </patternFill>
      </fill>
    </dxf>
    <dxf>
      <fill>
        <patternFill>
          <bgColor theme="1" tint="0.499984740745262"/>
        </patternFill>
      </fill>
    </dxf>
    <dxf>
      <fill>
        <patternFill>
          <bgColor theme="8" tint="0.39994506668294322"/>
        </patternFill>
      </fill>
    </dxf>
    <dxf>
      <fill>
        <patternFill>
          <bgColor rgb="FFFFCC00"/>
        </patternFill>
      </fill>
    </dxf>
    <dxf>
      <fill>
        <gradientFill degree="90">
          <stop position="0">
            <color theme="2" tint="-0.74901577806939912"/>
          </stop>
          <stop position="1">
            <color rgb="FFFFCC00"/>
          </stop>
        </gradientFill>
      </fill>
    </dxf>
    <dxf>
      <fill>
        <gradientFill degree="90">
          <stop position="0">
            <color theme="3" tint="0.59999389629810485"/>
          </stop>
          <stop position="1">
            <color rgb="FFFFCC00"/>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123826</xdr:colOff>
      <xdr:row>3</xdr:row>
      <xdr:rowOff>123825</xdr:rowOff>
    </xdr:from>
    <xdr:to>
      <xdr:col>7</xdr:col>
      <xdr:colOff>523875</xdr:colOff>
      <xdr:row>3</xdr:row>
      <xdr:rowOff>123825</xdr:rowOff>
    </xdr:to>
    <xdr:cxnSp macro="">
      <xdr:nvCxnSpPr>
        <xdr:cNvPr id="3" name="Straight Arrow Connector 2">
          <a:extLst>
            <a:ext uri="{FF2B5EF4-FFF2-40B4-BE49-F238E27FC236}">
              <a16:creationId xmlns:a16="http://schemas.microsoft.com/office/drawing/2014/main" id="{00000000-0008-0000-0000-000003000000}"/>
            </a:ext>
          </a:extLst>
        </xdr:cNvPr>
        <xdr:cNvCxnSpPr/>
      </xdr:nvCxnSpPr>
      <xdr:spPr>
        <a:xfrm flipH="1">
          <a:off x="11239501" y="742950"/>
          <a:ext cx="400049" cy="0"/>
        </a:xfrm>
        <a:prstGeom prst="straightConnector1">
          <a:avLst/>
        </a:prstGeom>
        <a:ln w="222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104775</xdr:colOff>
      <xdr:row>7</xdr:row>
      <xdr:rowOff>238125</xdr:rowOff>
    </xdr:from>
    <xdr:to>
      <xdr:col>7</xdr:col>
      <xdr:colOff>447674</xdr:colOff>
      <xdr:row>7</xdr:row>
      <xdr:rowOff>238125</xdr:rowOff>
    </xdr:to>
    <xdr:cxnSp macro="">
      <xdr:nvCxnSpPr>
        <xdr:cNvPr id="4" name="Straight Arrow Connector 3">
          <a:extLst>
            <a:ext uri="{FF2B5EF4-FFF2-40B4-BE49-F238E27FC236}">
              <a16:creationId xmlns:a16="http://schemas.microsoft.com/office/drawing/2014/main" id="{00000000-0008-0000-0000-000004000000}"/>
            </a:ext>
          </a:extLst>
        </xdr:cNvPr>
        <xdr:cNvCxnSpPr/>
      </xdr:nvCxnSpPr>
      <xdr:spPr>
        <a:xfrm flipH="1">
          <a:off x="8096250" y="1619250"/>
          <a:ext cx="342899" cy="0"/>
        </a:xfrm>
        <a:prstGeom prst="straightConnector1">
          <a:avLst/>
        </a:prstGeom>
        <a:ln w="222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400050</xdr:colOff>
      <xdr:row>17</xdr:row>
      <xdr:rowOff>0</xdr:rowOff>
    </xdr:from>
    <xdr:to>
      <xdr:col>4</xdr:col>
      <xdr:colOff>523875</xdr:colOff>
      <xdr:row>19</xdr:row>
      <xdr:rowOff>0</xdr:rowOff>
    </xdr:to>
    <xdr:cxnSp macro="">
      <xdr:nvCxnSpPr>
        <xdr:cNvPr id="5" name="Straight Arrow Connector 4">
          <a:extLst>
            <a:ext uri="{FF2B5EF4-FFF2-40B4-BE49-F238E27FC236}">
              <a16:creationId xmlns:a16="http://schemas.microsoft.com/office/drawing/2014/main" id="{00000000-0008-0000-0000-000005000000}"/>
            </a:ext>
          </a:extLst>
        </xdr:cNvPr>
        <xdr:cNvCxnSpPr/>
      </xdr:nvCxnSpPr>
      <xdr:spPr>
        <a:xfrm>
          <a:off x="4705350" y="4048125"/>
          <a:ext cx="2143125" cy="571500"/>
        </a:xfrm>
        <a:prstGeom prst="straightConnector1">
          <a:avLst/>
        </a:prstGeom>
        <a:ln w="222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400050</xdr:colOff>
      <xdr:row>2</xdr:row>
      <xdr:rowOff>0</xdr:rowOff>
    </xdr:from>
    <xdr:to>
      <xdr:col>29</xdr:col>
      <xdr:colOff>523875</xdr:colOff>
      <xdr:row>4</xdr:row>
      <xdr:rowOff>0</xdr:rowOff>
    </xdr:to>
    <xdr:cxnSp macro="">
      <xdr:nvCxnSpPr>
        <xdr:cNvPr id="4" name="Straight Arrow Connector 3">
          <a:extLst>
            <a:ext uri="{FF2B5EF4-FFF2-40B4-BE49-F238E27FC236}">
              <a16:creationId xmlns:a16="http://schemas.microsoft.com/office/drawing/2014/main" id="{ECCC4F3A-B8C0-406B-8A43-F7E88408BC22}"/>
            </a:ext>
          </a:extLst>
        </xdr:cNvPr>
        <xdr:cNvCxnSpPr/>
      </xdr:nvCxnSpPr>
      <xdr:spPr>
        <a:xfrm>
          <a:off x="3821430" y="4351020"/>
          <a:ext cx="1716405" cy="365760"/>
        </a:xfrm>
        <a:prstGeom prst="straightConnector1">
          <a:avLst/>
        </a:prstGeom>
        <a:ln w="222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2:B113"/>
  <sheetViews>
    <sheetView topLeftCell="A11" zoomScale="90" zoomScaleNormal="90" workbookViewId="0">
      <selection activeCell="B13" sqref="B13"/>
    </sheetView>
  </sheetViews>
  <sheetFormatPr defaultRowHeight="14.4" x14ac:dyDescent="0.3"/>
  <cols>
    <col min="2" max="2" width="197.88671875" customWidth="1"/>
  </cols>
  <sheetData>
    <row r="2" spans="1:2" ht="36.6" x14ac:dyDescent="0.7">
      <c r="B2" s="26" t="s">
        <v>84</v>
      </c>
    </row>
    <row r="3" spans="1:2" x14ac:dyDescent="0.3">
      <c r="B3" s="22"/>
    </row>
    <row r="4" spans="1:2" ht="18" x14ac:dyDescent="0.35">
      <c r="B4" s="25" t="s">
        <v>38</v>
      </c>
    </row>
    <row r="5" spans="1:2" x14ac:dyDescent="0.3">
      <c r="B5" s="22"/>
    </row>
    <row r="6" spans="1:2" x14ac:dyDescent="0.3">
      <c r="B6" s="22"/>
    </row>
    <row r="7" spans="1:2" ht="77.400000000000006" x14ac:dyDescent="0.3">
      <c r="A7" s="27">
        <v>1</v>
      </c>
      <c r="B7" s="28" t="s">
        <v>42</v>
      </c>
    </row>
    <row r="8" spans="1:2" ht="25.8" x14ac:dyDescent="0.3">
      <c r="A8" s="27"/>
      <c r="B8" s="28"/>
    </row>
    <row r="9" spans="1:2" ht="77.400000000000006" x14ac:dyDescent="0.3">
      <c r="A9" s="27">
        <v>2</v>
      </c>
      <c r="B9" s="28" t="s">
        <v>41</v>
      </c>
    </row>
    <row r="10" spans="1:2" ht="25.8" x14ac:dyDescent="0.3">
      <c r="A10" s="27"/>
      <c r="B10" s="28"/>
    </row>
    <row r="11" spans="1:2" ht="25.8" x14ac:dyDescent="0.3">
      <c r="A11" s="27">
        <v>3</v>
      </c>
      <c r="B11" s="28" t="s">
        <v>36</v>
      </c>
    </row>
    <row r="12" spans="1:2" ht="25.8" x14ac:dyDescent="0.3">
      <c r="A12" s="27"/>
      <c r="B12" s="28"/>
    </row>
    <row r="13" spans="1:2" ht="77.400000000000006" x14ac:dyDescent="0.3">
      <c r="A13" s="27">
        <v>4</v>
      </c>
      <c r="B13" s="28" t="s">
        <v>37</v>
      </c>
    </row>
    <row r="14" spans="1:2" ht="25.8" x14ac:dyDescent="0.3">
      <c r="A14" s="27"/>
      <c r="B14" s="28"/>
    </row>
    <row r="15" spans="1:2" ht="77.400000000000006" x14ac:dyDescent="0.3">
      <c r="A15" s="27">
        <v>5</v>
      </c>
      <c r="B15" s="28" t="s">
        <v>39</v>
      </c>
    </row>
    <row r="16" spans="1:2" ht="25.8" x14ac:dyDescent="0.3">
      <c r="A16" s="27"/>
      <c r="B16" s="28"/>
    </row>
    <row r="17" spans="1:2" ht="77.400000000000006" x14ac:dyDescent="0.3">
      <c r="A17" s="27">
        <v>6</v>
      </c>
      <c r="B17" s="28" t="s">
        <v>40</v>
      </c>
    </row>
    <row r="18" spans="1:2" ht="25.8" x14ac:dyDescent="0.3">
      <c r="A18" s="27"/>
      <c r="B18" s="28"/>
    </row>
    <row r="19" spans="1:2" ht="25.8" x14ac:dyDescent="0.5">
      <c r="A19" s="29"/>
      <c r="B19" s="28"/>
    </row>
    <row r="20" spans="1:2" ht="25.8" x14ac:dyDescent="0.5">
      <c r="A20" s="29"/>
      <c r="B20" s="28"/>
    </row>
    <row r="21" spans="1:2" ht="25.8" x14ac:dyDescent="0.5">
      <c r="A21" s="29"/>
      <c r="B21" s="28"/>
    </row>
    <row r="22" spans="1:2" ht="25.8" x14ac:dyDescent="0.5">
      <c r="A22" s="29"/>
      <c r="B22" s="28"/>
    </row>
    <row r="23" spans="1:2" x14ac:dyDescent="0.3">
      <c r="B23" s="1"/>
    </row>
    <row r="24" spans="1:2" x14ac:dyDescent="0.3">
      <c r="B24" s="1"/>
    </row>
    <row r="25" spans="1:2" x14ac:dyDescent="0.3">
      <c r="B25" s="1"/>
    </row>
    <row r="26" spans="1:2" x14ac:dyDescent="0.3">
      <c r="B26" s="1"/>
    </row>
    <row r="27" spans="1:2" x14ac:dyDescent="0.3">
      <c r="B27" s="1"/>
    </row>
    <row r="28" spans="1:2" x14ac:dyDescent="0.3">
      <c r="B28" s="1"/>
    </row>
    <row r="29" spans="1:2" x14ac:dyDescent="0.3">
      <c r="B29" s="1"/>
    </row>
    <row r="30" spans="1:2" x14ac:dyDescent="0.3">
      <c r="B30" s="1"/>
    </row>
    <row r="31" spans="1:2" x14ac:dyDescent="0.3">
      <c r="B31" s="1"/>
    </row>
    <row r="32" spans="1:2" x14ac:dyDescent="0.3">
      <c r="B32" s="1"/>
    </row>
    <row r="33" spans="2:2" x14ac:dyDescent="0.3">
      <c r="B33" s="1"/>
    </row>
    <row r="34" spans="2:2" x14ac:dyDescent="0.3">
      <c r="B34" s="1"/>
    </row>
    <row r="35" spans="2:2" x14ac:dyDescent="0.3">
      <c r="B35" s="1"/>
    </row>
    <row r="36" spans="2:2" x14ac:dyDescent="0.3">
      <c r="B36" s="1"/>
    </row>
    <row r="37" spans="2:2" x14ac:dyDescent="0.3">
      <c r="B37" s="1"/>
    </row>
    <row r="38" spans="2:2" x14ac:dyDescent="0.3">
      <c r="B38" s="1"/>
    </row>
    <row r="39" spans="2:2" x14ac:dyDescent="0.3">
      <c r="B39" s="1"/>
    </row>
    <row r="40" spans="2:2" x14ac:dyDescent="0.3">
      <c r="B40" s="1"/>
    </row>
    <row r="41" spans="2:2" x14ac:dyDescent="0.3">
      <c r="B41" s="1"/>
    </row>
    <row r="42" spans="2:2" x14ac:dyDescent="0.3">
      <c r="B42" s="1"/>
    </row>
    <row r="43" spans="2:2" x14ac:dyDescent="0.3">
      <c r="B43" s="1"/>
    </row>
    <row r="44" spans="2:2" x14ac:dyDescent="0.3">
      <c r="B44" s="1"/>
    </row>
    <row r="45" spans="2:2" x14ac:dyDescent="0.3">
      <c r="B45" s="1"/>
    </row>
    <row r="46" spans="2:2" x14ac:dyDescent="0.3">
      <c r="B46" s="1"/>
    </row>
    <row r="47" spans="2:2" x14ac:dyDescent="0.3">
      <c r="B47" s="1"/>
    </row>
    <row r="48" spans="2:2" x14ac:dyDescent="0.3">
      <c r="B48" s="1"/>
    </row>
    <row r="49" spans="2:2" x14ac:dyDescent="0.3">
      <c r="B49" s="1"/>
    </row>
    <row r="50" spans="2:2" x14ac:dyDescent="0.3">
      <c r="B50" s="1"/>
    </row>
    <row r="51" spans="2:2" x14ac:dyDescent="0.3">
      <c r="B51" s="1"/>
    </row>
    <row r="52" spans="2:2" x14ac:dyDescent="0.3">
      <c r="B52" s="1"/>
    </row>
    <row r="53" spans="2:2" x14ac:dyDescent="0.3">
      <c r="B53" s="1"/>
    </row>
    <row r="54" spans="2:2" x14ac:dyDescent="0.3">
      <c r="B54" s="1"/>
    </row>
    <row r="55" spans="2:2" x14ac:dyDescent="0.3">
      <c r="B55" s="1"/>
    </row>
    <row r="56" spans="2:2" x14ac:dyDescent="0.3">
      <c r="B56" s="1"/>
    </row>
    <row r="57" spans="2:2" x14ac:dyDescent="0.3">
      <c r="B57" s="1"/>
    </row>
    <row r="58" spans="2:2" x14ac:dyDescent="0.3">
      <c r="B58" s="1"/>
    </row>
    <row r="59" spans="2:2" x14ac:dyDescent="0.3">
      <c r="B59" s="1"/>
    </row>
    <row r="60" spans="2:2" x14ac:dyDescent="0.3">
      <c r="B60" s="1"/>
    </row>
    <row r="61" spans="2:2" x14ac:dyDescent="0.3">
      <c r="B61" s="1"/>
    </row>
    <row r="62" spans="2:2" x14ac:dyDescent="0.3">
      <c r="B62" s="1"/>
    </row>
    <row r="63" spans="2:2" x14ac:dyDescent="0.3">
      <c r="B63" s="1"/>
    </row>
    <row r="64" spans="2:2" x14ac:dyDescent="0.3">
      <c r="B64" s="1"/>
    </row>
    <row r="65" spans="2:2" x14ac:dyDescent="0.3">
      <c r="B65" s="1"/>
    </row>
    <row r="66" spans="2:2" x14ac:dyDescent="0.3">
      <c r="B66" s="1"/>
    </row>
    <row r="67" spans="2:2" x14ac:dyDescent="0.3">
      <c r="B67" s="22"/>
    </row>
    <row r="68" spans="2:2" x14ac:dyDescent="0.3">
      <c r="B68" s="22"/>
    </row>
    <row r="69" spans="2:2" x14ac:dyDescent="0.3">
      <c r="B69" s="22"/>
    </row>
    <row r="70" spans="2:2" x14ac:dyDescent="0.3">
      <c r="B70" s="22"/>
    </row>
    <row r="71" spans="2:2" x14ac:dyDescent="0.3">
      <c r="B71" s="22"/>
    </row>
    <row r="72" spans="2:2" x14ac:dyDescent="0.3">
      <c r="B72" s="22"/>
    </row>
    <row r="73" spans="2:2" x14ac:dyDescent="0.3">
      <c r="B73" s="22"/>
    </row>
    <row r="74" spans="2:2" x14ac:dyDescent="0.3">
      <c r="B74" s="22"/>
    </row>
    <row r="75" spans="2:2" x14ac:dyDescent="0.3">
      <c r="B75" s="22"/>
    </row>
    <row r="76" spans="2:2" x14ac:dyDescent="0.3">
      <c r="B76" s="22"/>
    </row>
    <row r="77" spans="2:2" x14ac:dyDescent="0.3">
      <c r="B77" s="22"/>
    </row>
    <row r="78" spans="2:2" x14ac:dyDescent="0.3">
      <c r="B78" s="22"/>
    </row>
    <row r="79" spans="2:2" x14ac:dyDescent="0.3">
      <c r="B79" s="22"/>
    </row>
    <row r="80" spans="2:2" x14ac:dyDescent="0.3">
      <c r="B80" s="22"/>
    </row>
    <row r="81" spans="2:2" x14ac:dyDescent="0.3">
      <c r="B81" s="22"/>
    </row>
    <row r="82" spans="2:2" x14ac:dyDescent="0.3">
      <c r="B82" s="22"/>
    </row>
    <row r="83" spans="2:2" x14ac:dyDescent="0.3">
      <c r="B83" s="22"/>
    </row>
    <row r="84" spans="2:2" x14ac:dyDescent="0.3">
      <c r="B84" s="22"/>
    </row>
    <row r="85" spans="2:2" x14ac:dyDescent="0.3">
      <c r="B85" s="22"/>
    </row>
    <row r="86" spans="2:2" x14ac:dyDescent="0.3">
      <c r="B86" s="22"/>
    </row>
    <row r="87" spans="2:2" x14ac:dyDescent="0.3">
      <c r="B87" s="22"/>
    </row>
    <row r="88" spans="2:2" x14ac:dyDescent="0.3">
      <c r="B88" s="22"/>
    </row>
    <row r="89" spans="2:2" x14ac:dyDescent="0.3">
      <c r="B89" s="22"/>
    </row>
    <row r="90" spans="2:2" x14ac:dyDescent="0.3">
      <c r="B90" s="22"/>
    </row>
    <row r="91" spans="2:2" x14ac:dyDescent="0.3">
      <c r="B91" s="22"/>
    </row>
    <row r="92" spans="2:2" x14ac:dyDescent="0.3">
      <c r="B92" s="22"/>
    </row>
    <row r="93" spans="2:2" x14ac:dyDescent="0.3">
      <c r="B93" s="22"/>
    </row>
    <row r="94" spans="2:2" x14ac:dyDescent="0.3">
      <c r="B94" s="22"/>
    </row>
    <row r="95" spans="2:2" x14ac:dyDescent="0.3">
      <c r="B95" s="22"/>
    </row>
    <row r="96" spans="2:2" x14ac:dyDescent="0.3">
      <c r="B96" s="22"/>
    </row>
    <row r="97" spans="2:2" x14ac:dyDescent="0.3">
      <c r="B97" s="22"/>
    </row>
    <row r="98" spans="2:2" x14ac:dyDescent="0.3">
      <c r="B98" s="22"/>
    </row>
    <row r="99" spans="2:2" x14ac:dyDescent="0.3">
      <c r="B99" s="22"/>
    </row>
    <row r="100" spans="2:2" x14ac:dyDescent="0.3">
      <c r="B100" s="22"/>
    </row>
    <row r="101" spans="2:2" x14ac:dyDescent="0.3">
      <c r="B101" s="22"/>
    </row>
    <row r="102" spans="2:2" x14ac:dyDescent="0.3">
      <c r="B102" s="22"/>
    </row>
    <row r="103" spans="2:2" x14ac:dyDescent="0.3">
      <c r="B103" s="22"/>
    </row>
    <row r="104" spans="2:2" x14ac:dyDescent="0.3">
      <c r="B104" s="22"/>
    </row>
    <row r="105" spans="2:2" x14ac:dyDescent="0.3">
      <c r="B105" s="22"/>
    </row>
    <row r="106" spans="2:2" x14ac:dyDescent="0.3">
      <c r="B106" s="22"/>
    </row>
    <row r="107" spans="2:2" x14ac:dyDescent="0.3">
      <c r="B107" s="22"/>
    </row>
    <row r="108" spans="2:2" x14ac:dyDescent="0.3">
      <c r="B108" s="22"/>
    </row>
    <row r="109" spans="2:2" x14ac:dyDescent="0.3">
      <c r="B109" s="22"/>
    </row>
    <row r="110" spans="2:2" x14ac:dyDescent="0.3">
      <c r="B110" s="22"/>
    </row>
    <row r="111" spans="2:2" x14ac:dyDescent="0.3">
      <c r="B111" s="22"/>
    </row>
    <row r="112" spans="2:2" x14ac:dyDescent="0.3">
      <c r="B112" s="22"/>
    </row>
    <row r="113" spans="2:2" x14ac:dyDescent="0.3">
      <c r="B113" s="22"/>
    </row>
  </sheetData>
  <sheetProtection algorithmName="SHA-512" hashValue="NAThhQgFBFxDFQyUds01NFYZosGuyMSCA6VM251EH/Gw88fQpXSygfAtHOmk4nnkzvBSZsIf1/elB1eLky9wZw==" saltValue="LxQv8evL94wmctCz9+chog==" spinCount="100000" sheet="1" objects="1" scenarios="1"/>
  <pageMargins left="0.7" right="0.45" top="0.75" bottom="0.75" header="0.3" footer="0.3"/>
  <pageSetup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36"/>
  <sheetViews>
    <sheetView tabSelected="1" topLeftCell="B1" workbookViewId="0">
      <selection activeCell="K12" sqref="K12"/>
    </sheetView>
  </sheetViews>
  <sheetFormatPr defaultColWidth="9.109375" defaultRowHeight="14.4" x14ac:dyDescent="0.3"/>
  <cols>
    <col min="1" max="1" width="5" style="12" customWidth="1"/>
    <col min="2" max="2" width="44.88671875" style="12" customWidth="1"/>
    <col min="3" max="3" width="12.109375" style="12" customWidth="1"/>
    <col min="4" max="4" width="11.109375" style="12" customWidth="1"/>
    <col min="5" max="5" width="17.88671875" style="12" customWidth="1"/>
    <col min="6" max="6" width="12.88671875" style="12" customWidth="1"/>
    <col min="7" max="7" width="16" style="12" customWidth="1"/>
    <col min="8" max="8" width="7.44140625" style="12" customWidth="1"/>
    <col min="9" max="9" width="14" style="12" customWidth="1"/>
    <col min="10" max="11" width="9.109375" style="12"/>
    <col min="12" max="12" width="13.33203125" style="12" bestFit="1" customWidth="1"/>
    <col min="13" max="16384" width="9.109375" style="12"/>
  </cols>
  <sheetData>
    <row r="1" spans="1:11" ht="18" x14ac:dyDescent="0.3">
      <c r="B1" s="13" t="s">
        <v>10</v>
      </c>
    </row>
    <row r="2" spans="1:11" x14ac:dyDescent="0.3">
      <c r="B2" s="14"/>
      <c r="C2" s="78" t="s">
        <v>7</v>
      </c>
      <c r="D2" s="78"/>
      <c r="F2" s="78" t="s">
        <v>8</v>
      </c>
      <c r="G2" s="78"/>
    </row>
    <row r="3" spans="1:11" x14ac:dyDescent="0.3">
      <c r="B3" s="14"/>
      <c r="C3" s="15" t="s">
        <v>0</v>
      </c>
      <c r="D3" s="15" t="s">
        <v>1</v>
      </c>
      <c r="E3" s="15"/>
      <c r="F3" s="15" t="s">
        <v>2</v>
      </c>
      <c r="G3" s="15" t="s">
        <v>3</v>
      </c>
      <c r="I3" s="79" t="s">
        <v>9</v>
      </c>
      <c r="J3" s="79"/>
      <c r="K3" s="79"/>
    </row>
    <row r="4" spans="1:11" x14ac:dyDescent="0.3">
      <c r="A4" s="15">
        <v>1</v>
      </c>
      <c r="B4" s="14" t="s">
        <v>6</v>
      </c>
      <c r="C4" s="23">
        <v>-1</v>
      </c>
      <c r="D4" s="23">
        <v>19.100000000000001</v>
      </c>
      <c r="E4" s="15"/>
      <c r="F4" s="23">
        <v>5.3</v>
      </c>
      <c r="G4" s="23">
        <v>11</v>
      </c>
      <c r="I4" s="79"/>
      <c r="J4" s="79"/>
      <c r="K4" s="79"/>
    </row>
    <row r="5" spans="1:11" x14ac:dyDescent="0.3">
      <c r="A5" s="15"/>
      <c r="B5" s="14"/>
    </row>
    <row r="6" spans="1:11" x14ac:dyDescent="0.3">
      <c r="A6" s="15">
        <v>2</v>
      </c>
      <c r="B6" s="40" t="s">
        <v>13</v>
      </c>
      <c r="C6" s="24" t="s">
        <v>4</v>
      </c>
      <c r="D6" s="24" t="s">
        <v>5</v>
      </c>
      <c r="E6" s="15"/>
      <c r="F6" s="24" t="s">
        <v>4</v>
      </c>
      <c r="G6" s="24" t="s">
        <v>4</v>
      </c>
    </row>
    <row r="7" spans="1:11" x14ac:dyDescent="0.3">
      <c r="A7" s="15"/>
      <c r="B7" s="14"/>
    </row>
    <row r="8" spans="1:11" ht="28.8" x14ac:dyDescent="0.3">
      <c r="A8" s="15">
        <v>3</v>
      </c>
      <c r="B8" s="14" t="s">
        <v>25</v>
      </c>
      <c r="C8" s="43">
        <f>(C4*VLOOKUP(C6,$D$31:$G$33,2,FALSE)/113)+(VLOOKUP(C6,$D$31:$G$33,3,FALSE)-72)</f>
        <v>-2.3442477876106169</v>
      </c>
      <c r="D8" s="43">
        <f>(D4*VLOOKUP(D6,$D$31:$G$33,2,FALSE)/113)+(VLOOKUP(D6,$D$31:$G$33,3,FALSE)-72)</f>
        <v>15.96902654867257</v>
      </c>
      <c r="E8" s="41"/>
      <c r="F8" s="43">
        <f>(F4*VLOOKUP(F6,$D$31:$G$33,2,FALSE)/113)+(VLOOKUP(F6,$D$31:$G$33,3,FALSE)-72)</f>
        <v>4.2345132743362859</v>
      </c>
      <c r="G8" s="43">
        <f>(G4*VLOOKUP(G6,$D$31:$G$33,2,FALSE)/113)+(VLOOKUP(G6,$D$31:$G$33,3,FALSE)-72)</f>
        <v>10.186725663716818</v>
      </c>
      <c r="I8" s="42" t="s">
        <v>22</v>
      </c>
    </row>
    <row r="9" spans="1:11" x14ac:dyDescent="0.3">
      <c r="A9" s="15"/>
      <c r="B9" s="14"/>
      <c r="C9" s="42"/>
      <c r="D9" s="42"/>
      <c r="E9" s="42"/>
      <c r="F9" s="42"/>
      <c r="G9" s="42"/>
    </row>
    <row r="10" spans="1:11" ht="28.8" x14ac:dyDescent="0.3">
      <c r="A10" s="15">
        <v>4</v>
      </c>
      <c r="B10" s="14" t="s">
        <v>24</v>
      </c>
      <c r="C10" s="43">
        <f>IF(C8&lt;=D8,C8,IF(C8-D8&gt;10,D8+10,C8))</f>
        <v>-2.3442477876106169</v>
      </c>
      <c r="D10" s="43">
        <f>IF(D8&lt;=C8,D8,IF(D8-C8&gt;10,C8+10,D8))</f>
        <v>7.6557522123893831</v>
      </c>
      <c r="E10" s="42"/>
      <c r="F10" s="43">
        <f>IF(F8&lt;=G8,F8,IF(F8-G8&gt;10,G8+10,F8))</f>
        <v>4.2345132743362859</v>
      </c>
      <c r="G10" s="43">
        <f>IF(G8&lt;=F8,G8,IF(G8-F8&gt;10,F8+10,G8))</f>
        <v>10.186725663716818</v>
      </c>
      <c r="J10" s="16"/>
    </row>
    <row r="11" spans="1:11" x14ac:dyDescent="0.3">
      <c r="A11" s="15"/>
      <c r="B11" s="14"/>
      <c r="C11" s="42"/>
      <c r="D11" s="42"/>
      <c r="E11" s="42"/>
      <c r="F11" s="42"/>
      <c r="G11" s="42"/>
    </row>
    <row r="12" spans="1:11" ht="43.2" x14ac:dyDescent="0.3">
      <c r="A12" s="15">
        <v>5</v>
      </c>
      <c r="B12" s="14" t="s">
        <v>27</v>
      </c>
      <c r="C12" s="43">
        <f>ROUND(0.9*C10,0)</f>
        <v>-2</v>
      </c>
      <c r="D12" s="43">
        <f>ROUND(0.9*D10,0)</f>
        <v>7</v>
      </c>
      <c r="E12" s="41"/>
      <c r="F12" s="43">
        <f>ROUND(0.9*F10,0)</f>
        <v>4</v>
      </c>
      <c r="G12" s="43">
        <f>ROUND(0.9*G10,0)</f>
        <v>9</v>
      </c>
    </row>
    <row r="13" spans="1:11" ht="15" thickBot="1" x14ac:dyDescent="0.35">
      <c r="A13" s="15"/>
      <c r="B13" s="14"/>
      <c r="C13" s="42"/>
      <c r="D13" s="42"/>
      <c r="E13" s="42"/>
      <c r="F13" s="42"/>
      <c r="G13" s="42"/>
    </row>
    <row r="14" spans="1:11" ht="33.75" customHeight="1" thickBot="1" x14ac:dyDescent="0.35">
      <c r="A14" s="15">
        <v>6</v>
      </c>
      <c r="B14" s="14" t="s">
        <v>23</v>
      </c>
      <c r="C14" s="45">
        <f>C12-MIN($C$12:$G$12)</f>
        <v>0</v>
      </c>
      <c r="D14" s="45">
        <f>D12-MIN($C$12:$G$12)</f>
        <v>9</v>
      </c>
      <c r="E14" s="44"/>
      <c r="F14" s="45">
        <f>F12-MIN($C$12:$G$12)</f>
        <v>6</v>
      </c>
      <c r="G14" s="45">
        <f>G12-MIN($C$12:$G$12)</f>
        <v>11</v>
      </c>
    </row>
    <row r="15" spans="1:11" x14ac:dyDescent="0.3">
      <c r="B15" s="14"/>
    </row>
    <row r="16" spans="1:11" x14ac:dyDescent="0.3">
      <c r="B16" s="14"/>
    </row>
    <row r="17" spans="2:9" ht="31.2" x14ac:dyDescent="0.3">
      <c r="C17" s="39" t="s">
        <v>17</v>
      </c>
      <c r="D17" s="18" t="s">
        <v>15</v>
      </c>
      <c r="E17" s="17" t="s">
        <v>19</v>
      </c>
      <c r="F17" s="18" t="s">
        <v>18</v>
      </c>
      <c r="G17" s="19" t="s">
        <v>20</v>
      </c>
      <c r="H17" s="18" t="s">
        <v>16</v>
      </c>
      <c r="I17" s="19" t="s">
        <v>21</v>
      </c>
    </row>
    <row r="18" spans="2:9" x14ac:dyDescent="0.3">
      <c r="B18" s="14"/>
    </row>
    <row r="19" spans="2:9" x14ac:dyDescent="0.3">
      <c r="B19" s="14"/>
    </row>
    <row r="20" spans="2:9" ht="39.75" customHeight="1" x14ac:dyDescent="0.3">
      <c r="B20" s="14"/>
      <c r="C20" s="38" t="s">
        <v>14</v>
      </c>
      <c r="D20" s="20" t="s">
        <v>15</v>
      </c>
      <c r="E20" s="39" t="s">
        <v>17</v>
      </c>
      <c r="F20" s="20" t="s">
        <v>18</v>
      </c>
      <c r="G20" s="17" t="s">
        <v>26</v>
      </c>
    </row>
    <row r="21" spans="2:9" x14ac:dyDescent="0.3">
      <c r="B21" s="14"/>
    </row>
    <row r="22" spans="2:9" x14ac:dyDescent="0.3">
      <c r="B22" s="14"/>
    </row>
    <row r="23" spans="2:9" x14ac:dyDescent="0.3">
      <c r="B23" s="14"/>
    </row>
    <row r="24" spans="2:9" x14ac:dyDescent="0.3">
      <c r="B24" s="14"/>
    </row>
    <row r="25" spans="2:9" x14ac:dyDescent="0.3">
      <c r="B25" s="14"/>
    </row>
    <row r="26" spans="2:9" x14ac:dyDescent="0.3">
      <c r="B26" s="14"/>
    </row>
    <row r="28" spans="2:9" x14ac:dyDescent="0.3">
      <c r="C28" s="21" t="s">
        <v>11</v>
      </c>
      <c r="D28" s="21"/>
    </row>
    <row r="29" spans="2:9" ht="15" thickBot="1" x14ac:dyDescent="0.35"/>
    <row r="30" spans="2:9" ht="15" thickBot="1" x14ac:dyDescent="0.35">
      <c r="D30" s="3" t="s">
        <v>43</v>
      </c>
      <c r="E30" s="4" t="s">
        <v>12</v>
      </c>
      <c r="F30" s="4" t="s">
        <v>28</v>
      </c>
      <c r="G30" s="5" t="s">
        <v>29</v>
      </c>
    </row>
    <row r="31" spans="2:9" x14ac:dyDescent="0.3">
      <c r="D31" s="30" t="s">
        <v>30</v>
      </c>
      <c r="E31" s="31">
        <v>124</v>
      </c>
      <c r="F31" s="32">
        <v>72.599999999999994</v>
      </c>
      <c r="G31" s="11">
        <f>F31-72</f>
        <v>0.59999999999999432</v>
      </c>
    </row>
    <row r="32" spans="2:9" x14ac:dyDescent="0.3">
      <c r="D32" s="10" t="s">
        <v>4</v>
      </c>
      <c r="E32" s="2">
        <v>118</v>
      </c>
      <c r="F32" s="33">
        <v>70.7</v>
      </c>
      <c r="G32" s="11">
        <f>F32-72</f>
        <v>-1.2999999999999972</v>
      </c>
    </row>
    <row r="33" spans="2:7" ht="15" thickBot="1" x14ac:dyDescent="0.35">
      <c r="D33" s="34" t="s">
        <v>5</v>
      </c>
      <c r="E33" s="35">
        <v>114</v>
      </c>
      <c r="F33" s="36">
        <v>68.7</v>
      </c>
      <c r="G33" s="37">
        <f>F33-72</f>
        <v>-3.2999999999999972</v>
      </c>
    </row>
    <row r="35" spans="2:7" x14ac:dyDescent="0.3">
      <c r="B35" s="7" t="s">
        <v>31</v>
      </c>
      <c r="C35" s="7" t="s">
        <v>32</v>
      </c>
      <c r="D35" s="7" t="s">
        <v>33</v>
      </c>
      <c r="E35" s="7" t="s">
        <v>34</v>
      </c>
    </row>
    <row r="36" spans="2:7" x14ac:dyDescent="0.3">
      <c r="B36" s="8" t="s">
        <v>35</v>
      </c>
      <c r="C36" s="9">
        <v>5.0999999999999996</v>
      </c>
      <c r="D36" s="9" t="s">
        <v>4</v>
      </c>
      <c r="E36" s="6">
        <f>ROUND(C36*VLOOKUP(D36,'4BALL PLAYING HANDICAP'!D31:G33,2,FALSE)/113+VLOOKUP(D36,'4BALL PLAYING HANDICAP'!D31:G33,4,FALSE),0)</f>
        <v>4</v>
      </c>
    </row>
  </sheetData>
  <sheetProtection algorithmName="SHA-512" hashValue="JnA1ppjOmktHBd5SEtMXe8P4bKOBaVmRIC19+0ua5MRqDnHtPeB+M4K2GWg/nEFvA4EckpRRckDU7Qw7ZMvS0g==" saltValue="4axEL59Fb/G8RNu6wv3Yug==" spinCount="100000" sheet="1" objects="1" scenarios="1"/>
  <mergeCells count="3">
    <mergeCell ref="F2:G2"/>
    <mergeCell ref="C2:D2"/>
    <mergeCell ref="I3:K4"/>
  </mergeCells>
  <conditionalFormatting sqref="C6">
    <cfRule type="cellIs" dxfId="30" priority="37" operator="equal">
      <formula>"Gold/Blue"</formula>
    </cfRule>
    <cfRule type="cellIs" dxfId="29" priority="38" operator="equal">
      <formula>"Black/Gold"</formula>
    </cfRule>
    <cfRule type="cellIs" dxfId="28" priority="41" operator="equal">
      <formula>"Gold"</formula>
    </cfRule>
    <cfRule type="cellIs" dxfId="27" priority="43" operator="equal">
      <formula>"Blue"</formula>
    </cfRule>
    <cfRule type="cellIs" dxfId="26" priority="44" operator="equal">
      <formula>"Black"</formula>
    </cfRule>
    <cfRule type="containsBlanks" dxfId="25" priority="45" stopIfTrue="1">
      <formula>LEN(TRIM(C6))=0</formula>
    </cfRule>
  </conditionalFormatting>
  <conditionalFormatting sqref="D6">
    <cfRule type="cellIs" dxfId="24" priority="13" operator="equal">
      <formula>"Gold/Blue"</formula>
    </cfRule>
    <cfRule type="cellIs" dxfId="23" priority="14" operator="equal">
      <formula>"Black/Gold"</formula>
    </cfRule>
    <cfRule type="cellIs" dxfId="22" priority="15" operator="equal">
      <formula>"Gold"</formula>
    </cfRule>
    <cfRule type="cellIs" dxfId="21" priority="16" operator="equal">
      <formula>"Blue"</formula>
    </cfRule>
    <cfRule type="cellIs" dxfId="20" priority="17" operator="equal">
      <formula>"Black"</formula>
    </cfRule>
    <cfRule type="containsBlanks" dxfId="19" priority="18" stopIfTrue="1">
      <formula>LEN(TRIM(D6))=0</formula>
    </cfRule>
  </conditionalFormatting>
  <conditionalFormatting sqref="F6">
    <cfRule type="cellIs" dxfId="18" priority="7" operator="equal">
      <formula>"Gold/Blue"</formula>
    </cfRule>
    <cfRule type="cellIs" dxfId="17" priority="8" operator="equal">
      <formula>"Black/Gold"</formula>
    </cfRule>
    <cfRule type="cellIs" dxfId="16" priority="9" operator="equal">
      <formula>"Gold"</formula>
    </cfRule>
    <cfRule type="cellIs" dxfId="15" priority="10" operator="equal">
      <formula>"Blue"</formula>
    </cfRule>
    <cfRule type="cellIs" dxfId="14" priority="11" operator="equal">
      <formula>"Black"</formula>
    </cfRule>
    <cfRule type="containsBlanks" dxfId="13" priority="12" stopIfTrue="1">
      <formula>LEN(TRIM(F6))=0</formula>
    </cfRule>
  </conditionalFormatting>
  <conditionalFormatting sqref="G6">
    <cfRule type="cellIs" dxfId="12" priority="1" operator="equal">
      <formula>"Gold/Blue"</formula>
    </cfRule>
    <cfRule type="cellIs" dxfId="11" priority="2" operator="equal">
      <formula>"Black/Gold"</formula>
    </cfRule>
    <cfRule type="cellIs" dxfId="10" priority="3" operator="equal">
      <formula>"Gold"</formula>
    </cfRule>
    <cfRule type="cellIs" dxfId="9" priority="4" operator="equal">
      <formula>"Blue"</formula>
    </cfRule>
    <cfRule type="cellIs" dxfId="8" priority="5" operator="equal">
      <formula>"Black"</formula>
    </cfRule>
    <cfRule type="containsBlanks" dxfId="7" priority="6" stopIfTrue="1">
      <formula>LEN(TRIM(G6))=0</formula>
    </cfRule>
  </conditionalFormatting>
  <dataValidations count="1">
    <dataValidation type="list" allowBlank="1" showInputMessage="1" showErrorMessage="1" sqref="D36 C6:D6 F6:G6" xr:uid="{00000000-0002-0000-0000-000000000000}">
      <formula1>$D$31:$D$33</formula1>
    </dataValidation>
  </dataValidations>
  <pageMargins left="0.2" right="0.2" top="0.75" bottom="0.75" header="0.3" footer="0.3"/>
  <pageSetup scale="8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E090D-F1BE-405A-9DAB-FDE03BDC58BF}">
  <sheetPr codeName="Sheet3">
    <pageSetUpPr fitToPage="1"/>
  </sheetPr>
  <dimension ref="A1:AH40"/>
  <sheetViews>
    <sheetView workbookViewId="0">
      <selection activeCell="C1" sqref="C1"/>
    </sheetView>
  </sheetViews>
  <sheetFormatPr defaultColWidth="9.109375" defaultRowHeight="14.4" x14ac:dyDescent="0.3"/>
  <cols>
    <col min="1" max="1" width="5" style="12" customWidth="1"/>
    <col min="2" max="2" width="51.5546875" style="12" customWidth="1"/>
    <col min="3" max="3" width="13" style="12" customWidth="1"/>
    <col min="4" max="4" width="14.33203125" style="12" customWidth="1"/>
    <col min="5" max="5" width="13.33203125" style="12" customWidth="1"/>
    <col min="6" max="15" width="11.109375" style="12" customWidth="1"/>
    <col min="16" max="16" width="14" style="12" customWidth="1"/>
    <col min="17" max="18" width="9.109375" style="12"/>
    <col min="19" max="19" width="13.33203125" style="12" bestFit="1" customWidth="1"/>
    <col min="20" max="21" width="9.109375" style="12"/>
    <col min="22" max="22" width="10.77734375" style="12" customWidth="1"/>
    <col min="23" max="27" width="9.109375" style="12"/>
    <col min="28" max="28" width="15.44140625" style="12" customWidth="1"/>
    <col min="29" max="29" width="9.109375" style="12"/>
    <col min="30" max="30" width="15.44140625" style="12" customWidth="1"/>
    <col min="31" max="31" width="9.109375" style="12"/>
    <col min="32" max="32" width="15.44140625" style="12" customWidth="1"/>
    <col min="33" max="33" width="9.109375" style="12"/>
    <col min="34" max="34" width="15.44140625" style="12" customWidth="1"/>
    <col min="35" max="16384" width="9.109375" style="12"/>
  </cols>
  <sheetData>
    <row r="1" spans="1:34" ht="31.2" x14ac:dyDescent="0.3">
      <c r="B1" s="13" t="s">
        <v>47</v>
      </c>
      <c r="I1" s="79" t="s">
        <v>9</v>
      </c>
      <c r="J1" s="79"/>
      <c r="K1" s="79"/>
      <c r="R1" s="21" t="s">
        <v>11</v>
      </c>
      <c r="S1" s="21"/>
      <c r="AB1" s="39" t="s">
        <v>17</v>
      </c>
      <c r="AC1" s="18" t="s">
        <v>15</v>
      </c>
      <c r="AD1" s="17" t="s">
        <v>19</v>
      </c>
      <c r="AE1" s="18" t="s">
        <v>18</v>
      </c>
      <c r="AF1" s="19" t="s">
        <v>20</v>
      </c>
      <c r="AG1" s="18" t="s">
        <v>16</v>
      </c>
      <c r="AH1" s="19" t="s">
        <v>21</v>
      </c>
    </row>
    <row r="2" spans="1:34" ht="18" x14ac:dyDescent="0.35">
      <c r="B2" s="71" t="s">
        <v>69</v>
      </c>
      <c r="C2" s="71" t="s">
        <v>70</v>
      </c>
      <c r="D2" s="90" t="s">
        <v>73</v>
      </c>
      <c r="E2" s="90"/>
      <c r="I2" s="79"/>
      <c r="J2" s="79"/>
      <c r="K2" s="79"/>
      <c r="R2" s="21"/>
      <c r="S2" s="21"/>
      <c r="AB2" s="57"/>
      <c r="AC2" s="18"/>
      <c r="AD2" s="58"/>
      <c r="AE2" s="18"/>
      <c r="AF2" s="19"/>
      <c r="AG2" s="18"/>
      <c r="AH2" s="19"/>
    </row>
    <row r="3" spans="1:34" ht="15.6" thickBot="1" x14ac:dyDescent="0.35">
      <c r="A3" s="61" t="s">
        <v>52</v>
      </c>
      <c r="B3" s="62" t="s">
        <v>44</v>
      </c>
      <c r="C3" s="52" t="s">
        <v>71</v>
      </c>
      <c r="D3" s="53">
        <v>0.9</v>
      </c>
      <c r="E3" s="53">
        <v>0.9</v>
      </c>
      <c r="G3" s="78" t="s">
        <v>51</v>
      </c>
      <c r="H3" s="78"/>
      <c r="I3" s="79"/>
      <c r="J3" s="79"/>
      <c r="K3" s="79"/>
    </row>
    <row r="4" spans="1:34" ht="15" x14ac:dyDescent="0.3">
      <c r="A4" s="61" t="s">
        <v>53</v>
      </c>
      <c r="B4" s="62" t="s">
        <v>45</v>
      </c>
      <c r="C4" s="52" t="s">
        <v>72</v>
      </c>
      <c r="D4" s="53">
        <v>0.6</v>
      </c>
      <c r="E4" s="53">
        <v>0.4</v>
      </c>
      <c r="G4" s="56" t="s">
        <v>56</v>
      </c>
      <c r="H4" s="56" t="s">
        <v>57</v>
      </c>
      <c r="L4" s="63" t="s">
        <v>66</v>
      </c>
      <c r="M4" s="64" t="s">
        <v>61</v>
      </c>
      <c r="N4" s="64" t="s">
        <v>60</v>
      </c>
      <c r="O4" s="64" t="s">
        <v>65</v>
      </c>
      <c r="S4" s="65" t="s">
        <v>43</v>
      </c>
      <c r="T4" s="66" t="s">
        <v>12</v>
      </c>
      <c r="U4" s="66" t="s">
        <v>28</v>
      </c>
      <c r="V4" s="5" t="s">
        <v>29</v>
      </c>
    </row>
    <row r="5" spans="1:34" ht="18" customHeight="1" x14ac:dyDescent="0.3">
      <c r="A5" s="61" t="s">
        <v>54</v>
      </c>
      <c r="B5" s="62" t="s">
        <v>46</v>
      </c>
      <c r="C5" s="52" t="s">
        <v>71</v>
      </c>
      <c r="D5" s="74">
        <v>0.35</v>
      </c>
      <c r="E5" s="74">
        <v>0.15</v>
      </c>
      <c r="G5" s="49" t="s">
        <v>48</v>
      </c>
      <c r="H5" s="49" t="s">
        <v>49</v>
      </c>
      <c r="L5" s="63" t="s">
        <v>62</v>
      </c>
      <c r="M5" s="64">
        <v>35.6</v>
      </c>
      <c r="N5" s="64">
        <v>35.1</v>
      </c>
      <c r="O5" s="64">
        <f>SUM(M5:N5)</f>
        <v>70.7</v>
      </c>
      <c r="S5" s="10" t="s">
        <v>30</v>
      </c>
      <c r="T5" s="2">
        <v>124</v>
      </c>
      <c r="U5" s="67">
        <v>72.599999999999994</v>
      </c>
      <c r="V5" s="33">
        <f>U5-72</f>
        <v>0.59999999999999432</v>
      </c>
      <c r="AB5" s="80" t="s">
        <v>14</v>
      </c>
      <c r="AC5" s="20" t="s">
        <v>15</v>
      </c>
      <c r="AD5" s="81" t="s">
        <v>17</v>
      </c>
      <c r="AE5" s="20" t="s">
        <v>18</v>
      </c>
      <c r="AF5" s="82" t="s">
        <v>26</v>
      </c>
    </row>
    <row r="6" spans="1:34" ht="15" customHeight="1" x14ac:dyDescent="0.3">
      <c r="A6" s="61" t="s">
        <v>55</v>
      </c>
      <c r="B6" s="62" t="s">
        <v>50</v>
      </c>
      <c r="C6" s="52" t="s">
        <v>72</v>
      </c>
      <c r="D6" s="85">
        <v>0.5</v>
      </c>
      <c r="E6" s="86"/>
      <c r="G6" s="52">
        <v>3.8</v>
      </c>
      <c r="H6" s="52">
        <v>23.3</v>
      </c>
      <c r="I6" s="83" t="s">
        <v>58</v>
      </c>
      <c r="J6" s="83"/>
      <c r="L6" s="63" t="s">
        <v>63</v>
      </c>
      <c r="M6" s="64">
        <v>34.6</v>
      </c>
      <c r="N6" s="64">
        <v>34.1</v>
      </c>
      <c r="O6" s="64">
        <f>SUM(M6:N6)</f>
        <v>68.7</v>
      </c>
      <c r="S6" s="10" t="s">
        <v>4</v>
      </c>
      <c r="T6" s="2">
        <v>118</v>
      </c>
      <c r="U6" s="67">
        <v>70.7</v>
      </c>
      <c r="V6" s="33">
        <f>U6-72</f>
        <v>-1.2999999999999972</v>
      </c>
      <c r="AB6" s="80"/>
      <c r="AD6" s="81"/>
      <c r="AF6" s="82"/>
    </row>
    <row r="7" spans="1:34" ht="15.6" customHeight="1" x14ac:dyDescent="0.3">
      <c r="G7" s="24" t="s">
        <v>62</v>
      </c>
      <c r="H7" s="24" t="s">
        <v>62</v>
      </c>
      <c r="I7" s="84" t="s">
        <v>59</v>
      </c>
      <c r="J7" s="84"/>
      <c r="L7" s="63" t="s">
        <v>64</v>
      </c>
      <c r="M7" s="64">
        <v>35.200000000000003</v>
      </c>
      <c r="N7" s="64">
        <v>34.700000000000003</v>
      </c>
      <c r="O7" s="64">
        <f>SUM(M7:N7)</f>
        <v>69.900000000000006</v>
      </c>
      <c r="S7" s="10" t="s">
        <v>5</v>
      </c>
      <c r="T7" s="2">
        <v>114</v>
      </c>
      <c r="U7" s="67">
        <v>68.7</v>
      </c>
      <c r="V7" s="33">
        <f>U7-72</f>
        <v>-3.2999999999999972</v>
      </c>
    </row>
    <row r="8" spans="1:34" ht="18.600000000000001" thickBot="1" x14ac:dyDescent="0.35">
      <c r="B8" s="13"/>
      <c r="S8" s="70" t="s">
        <v>68</v>
      </c>
      <c r="T8" s="68">
        <v>115</v>
      </c>
      <c r="U8" s="69">
        <v>69.900000000000006</v>
      </c>
      <c r="V8" s="36">
        <f>U8-72</f>
        <v>-2.0999999999999943</v>
      </c>
    </row>
    <row r="9" spans="1:34" x14ac:dyDescent="0.3">
      <c r="B9" s="14"/>
      <c r="C9" s="87" t="s">
        <v>51</v>
      </c>
      <c r="D9" s="88"/>
      <c r="E9" s="88"/>
      <c r="F9" s="88"/>
      <c r="G9" s="88"/>
      <c r="H9" s="88"/>
      <c r="I9" s="88"/>
      <c r="J9" s="89"/>
      <c r="L9" s="63" t="s">
        <v>67</v>
      </c>
      <c r="M9" s="64" t="s">
        <v>61</v>
      </c>
      <c r="N9" s="64" t="s">
        <v>60</v>
      </c>
      <c r="O9" s="64" t="s">
        <v>65</v>
      </c>
    </row>
    <row r="10" spans="1:34" x14ac:dyDescent="0.3">
      <c r="B10" s="14"/>
      <c r="C10" s="51" t="s">
        <v>52</v>
      </c>
      <c r="D10" s="51" t="s">
        <v>53</v>
      </c>
      <c r="E10" s="51" t="s">
        <v>54</v>
      </c>
      <c r="F10" s="51" t="s">
        <v>55</v>
      </c>
      <c r="G10" s="51" t="s">
        <v>52</v>
      </c>
      <c r="H10" s="51" t="s">
        <v>53</v>
      </c>
      <c r="I10" s="51" t="s">
        <v>54</v>
      </c>
      <c r="J10" s="51" t="s">
        <v>55</v>
      </c>
      <c r="L10" s="63" t="s">
        <v>62</v>
      </c>
      <c r="M10" s="64">
        <v>118</v>
      </c>
      <c r="N10" s="64">
        <v>118</v>
      </c>
      <c r="O10" s="64">
        <v>118</v>
      </c>
    </row>
    <row r="11" spans="1:34" x14ac:dyDescent="0.3">
      <c r="A11" s="48">
        <v>1</v>
      </c>
      <c r="B11" s="12" t="s">
        <v>76</v>
      </c>
      <c r="C11" s="54">
        <f>ROUND($G$6/2,1)</f>
        <v>1.9</v>
      </c>
      <c r="D11" s="54">
        <f t="shared" ref="D11:F11" si="0">ROUND($G$6/2,1)</f>
        <v>1.9</v>
      </c>
      <c r="E11" s="54">
        <f t="shared" si="0"/>
        <v>1.9</v>
      </c>
      <c r="F11" s="54">
        <f t="shared" si="0"/>
        <v>1.9</v>
      </c>
      <c r="G11" s="55">
        <f>ROUND($H$6/2,1)</f>
        <v>11.7</v>
      </c>
      <c r="H11" s="55">
        <f t="shared" ref="H11:J11" si="1">ROUND($H$6/2,1)</f>
        <v>11.7</v>
      </c>
      <c r="I11" s="55">
        <f t="shared" si="1"/>
        <v>11.7</v>
      </c>
      <c r="J11" s="55">
        <f t="shared" si="1"/>
        <v>11.7</v>
      </c>
      <c r="L11" s="63" t="s">
        <v>63</v>
      </c>
      <c r="M11" s="64">
        <v>113</v>
      </c>
      <c r="N11" s="64">
        <v>115</v>
      </c>
      <c r="O11" s="64">
        <v>114</v>
      </c>
    </row>
    <row r="12" spans="1:34" x14ac:dyDescent="0.3">
      <c r="A12" s="48">
        <v>2</v>
      </c>
      <c r="B12" s="12" t="s">
        <v>77</v>
      </c>
      <c r="C12" s="54" t="str">
        <f>$G$7</f>
        <v>GOLD</v>
      </c>
      <c r="D12" s="54" t="str">
        <f t="shared" ref="D12:F12" si="2">$G$7</f>
        <v>GOLD</v>
      </c>
      <c r="E12" s="54" t="str">
        <f t="shared" si="2"/>
        <v>GOLD</v>
      </c>
      <c r="F12" s="54" t="str">
        <f t="shared" si="2"/>
        <v>GOLD</v>
      </c>
      <c r="G12" s="55" t="str">
        <f>$H$7</f>
        <v>GOLD</v>
      </c>
      <c r="H12" s="55" t="str">
        <f t="shared" ref="H12:J12" si="3">$H$7</f>
        <v>GOLD</v>
      </c>
      <c r="I12" s="55" t="str">
        <f t="shared" si="3"/>
        <v>GOLD</v>
      </c>
      <c r="J12" s="55" t="str">
        <f t="shared" si="3"/>
        <v>GOLD</v>
      </c>
      <c r="L12" s="63" t="s">
        <v>64</v>
      </c>
      <c r="M12" s="64">
        <v>113</v>
      </c>
      <c r="N12" s="64">
        <v>117</v>
      </c>
      <c r="O12" s="64">
        <v>115</v>
      </c>
    </row>
    <row r="13" spans="1:34" x14ac:dyDescent="0.3">
      <c r="A13" s="48">
        <v>3</v>
      </c>
      <c r="B13" s="14" t="s">
        <v>78</v>
      </c>
      <c r="C13" s="50" t="str">
        <f>C3</f>
        <v>Front</v>
      </c>
      <c r="D13" s="50" t="str">
        <f>C4</f>
        <v>Back</v>
      </c>
      <c r="E13" s="50" t="str">
        <f>C5</f>
        <v>Front</v>
      </c>
      <c r="F13" s="50" t="str">
        <f>C6</f>
        <v>Back</v>
      </c>
      <c r="G13" s="50" t="str">
        <f>C3</f>
        <v>Front</v>
      </c>
      <c r="H13" s="50" t="str">
        <f>C4</f>
        <v>Back</v>
      </c>
      <c r="I13" s="50" t="str">
        <f>C5</f>
        <v>Front</v>
      </c>
      <c r="J13" s="50" t="str">
        <f>C6</f>
        <v>Back</v>
      </c>
    </row>
    <row r="14" spans="1:34" x14ac:dyDescent="0.3">
      <c r="A14" s="48">
        <v>4</v>
      </c>
      <c r="B14" s="12" t="s">
        <v>79</v>
      </c>
      <c r="C14" s="50">
        <f>VLOOKUP(C12,$L$5:$N$7,1+MATCH(C13,$M$4:$N$4,0),FALSE)</f>
        <v>35.6</v>
      </c>
      <c r="D14" s="50">
        <f t="shared" ref="D14:F14" si="4">VLOOKUP(D12,$L$5:$N$7,1+MATCH(D13,$M$4:$N$4,0),FALSE)</f>
        <v>35.1</v>
      </c>
      <c r="E14" s="50">
        <f t="shared" si="4"/>
        <v>35.6</v>
      </c>
      <c r="F14" s="50">
        <f t="shared" si="4"/>
        <v>35.1</v>
      </c>
      <c r="G14" s="50">
        <f>VLOOKUP(G12,$L$5:$N$7,1+MATCH(G13,$M$4:$N$4,0),FALSE)</f>
        <v>35.6</v>
      </c>
      <c r="H14" s="50">
        <f t="shared" ref="H14:J14" si="5">VLOOKUP(H12,$L$5:$N$7,1+MATCH(H13,$M$4:$N$4,0),FALSE)</f>
        <v>35.1</v>
      </c>
      <c r="I14" s="50">
        <f t="shared" si="5"/>
        <v>35.6</v>
      </c>
      <c r="J14" s="50">
        <f t="shared" si="5"/>
        <v>35.1</v>
      </c>
      <c r="K14" s="59"/>
    </row>
    <row r="15" spans="1:34" x14ac:dyDescent="0.3">
      <c r="A15" s="48">
        <v>5</v>
      </c>
      <c r="B15" s="12" t="s">
        <v>80</v>
      </c>
      <c r="C15" s="50">
        <f>VLOOKUP(C12,$L$10:$N$12,1+MATCH(C13,$M$9:$N$9,0),FALSE)</f>
        <v>118</v>
      </c>
      <c r="D15" s="50">
        <f t="shared" ref="D15:F15" si="6">VLOOKUP(D12,$L$10:$N$12,1+MATCH(D13,$M$9:$N$9,0),FALSE)</f>
        <v>118</v>
      </c>
      <c r="E15" s="50">
        <f t="shared" si="6"/>
        <v>118</v>
      </c>
      <c r="F15" s="50">
        <f t="shared" si="6"/>
        <v>118</v>
      </c>
      <c r="G15" s="50">
        <f>VLOOKUP(G12,$L$10:$N$12,1+MATCH(G13,$M$9:$N$9,0),FALSE)</f>
        <v>118</v>
      </c>
      <c r="H15" s="50">
        <f t="shared" ref="H15:J15" si="7">VLOOKUP(H12,$L$10:$N$12,1+MATCH(H13,$M$9:$N$9,0),FALSE)</f>
        <v>118</v>
      </c>
      <c r="I15" s="50">
        <f t="shared" si="7"/>
        <v>118</v>
      </c>
      <c r="J15" s="50">
        <f t="shared" si="7"/>
        <v>118</v>
      </c>
      <c r="K15" s="59"/>
    </row>
    <row r="16" spans="1:34" x14ac:dyDescent="0.3">
      <c r="A16" s="48"/>
      <c r="B16" s="14"/>
      <c r="C16" s="50"/>
      <c r="D16" s="50"/>
      <c r="E16" s="50"/>
      <c r="F16" s="50"/>
      <c r="G16" s="50"/>
      <c r="H16" s="50"/>
      <c r="I16" s="50"/>
      <c r="J16" s="50"/>
      <c r="K16" s="46"/>
      <c r="L16" s="41"/>
    </row>
    <row r="17" spans="1:27" ht="28.8" x14ac:dyDescent="0.3">
      <c r="A17" s="48">
        <v>7</v>
      </c>
      <c r="B17" s="14" t="s">
        <v>25</v>
      </c>
      <c r="C17" s="72">
        <f>(C11*C15/113)+(C14-36)</f>
        <v>1.5840707964601783</v>
      </c>
      <c r="D17" s="72">
        <f t="shared" ref="D17:J17" si="8">(D11*D15/113)+(D14-36)</f>
        <v>1.0840707964601783</v>
      </c>
      <c r="E17" s="72">
        <f t="shared" si="8"/>
        <v>1.5840707964601783</v>
      </c>
      <c r="F17" s="72">
        <f t="shared" si="8"/>
        <v>1.0840707964601783</v>
      </c>
      <c r="G17" s="72">
        <f t="shared" si="8"/>
        <v>11.817699115044249</v>
      </c>
      <c r="H17" s="72">
        <f>(H11*H15/113)+(H14-36)</f>
        <v>11.317699115044249</v>
      </c>
      <c r="I17" s="72">
        <f t="shared" si="8"/>
        <v>11.817699115044249</v>
      </c>
      <c r="J17" s="72">
        <f t="shared" si="8"/>
        <v>11.317699115044249</v>
      </c>
      <c r="K17" s="42"/>
      <c r="AA17" s="14"/>
    </row>
    <row r="18" spans="1:27" x14ac:dyDescent="0.3">
      <c r="A18" s="48"/>
      <c r="B18" s="47"/>
      <c r="C18" s="47"/>
      <c r="D18" s="47"/>
      <c r="E18" s="47"/>
      <c r="F18" s="47"/>
      <c r="G18" s="47"/>
      <c r="H18" s="47"/>
      <c r="I18" s="47"/>
      <c r="J18" s="47"/>
      <c r="L18" s="42"/>
      <c r="P18" s="42"/>
    </row>
    <row r="19" spans="1:27" x14ac:dyDescent="0.3">
      <c r="A19" s="48"/>
      <c r="B19" s="14"/>
      <c r="C19" s="50" t="s">
        <v>52</v>
      </c>
      <c r="D19" s="50" t="s">
        <v>53</v>
      </c>
      <c r="E19" s="50" t="s">
        <v>54</v>
      </c>
      <c r="F19" s="50" t="s">
        <v>55</v>
      </c>
      <c r="L19" s="42"/>
    </row>
    <row r="20" spans="1:27" ht="57.6" x14ac:dyDescent="0.3">
      <c r="A20" s="48">
        <v>8</v>
      </c>
      <c r="B20" s="14" t="s">
        <v>81</v>
      </c>
      <c r="C20" s="75">
        <f>ROUND((D3*C17+E3*G17),0)</f>
        <v>12</v>
      </c>
      <c r="D20" s="75">
        <f>ROUND((D17*D4+H17*E4),0)</f>
        <v>5</v>
      </c>
      <c r="E20" s="75">
        <f>ROUND((D5*E17+E5*I17),0)</f>
        <v>2</v>
      </c>
      <c r="F20" s="76">
        <f>ROUND(D6*(F17+J17),0)</f>
        <v>6</v>
      </c>
      <c r="G20" s="77">
        <f t="shared" ref="G20" si="9">SUM(C20:F20)</f>
        <v>25</v>
      </c>
      <c r="L20" s="42"/>
      <c r="Q20" s="16"/>
      <c r="AA20" s="14"/>
    </row>
    <row r="21" spans="1:27" x14ac:dyDescent="0.3">
      <c r="A21" s="48"/>
      <c r="B21" s="60"/>
    </row>
    <row r="22" spans="1:27" x14ac:dyDescent="0.3">
      <c r="B22" s="14"/>
    </row>
    <row r="23" spans="1:27" x14ac:dyDescent="0.3">
      <c r="B23" s="14"/>
    </row>
    <row r="24" spans="1:27" x14ac:dyDescent="0.3">
      <c r="B24" s="14" t="s">
        <v>83</v>
      </c>
      <c r="D24" s="73" t="s">
        <v>52</v>
      </c>
      <c r="E24" s="73" t="s">
        <v>53</v>
      </c>
      <c r="F24" s="73" t="s">
        <v>54</v>
      </c>
      <c r="G24" s="73" t="s">
        <v>55</v>
      </c>
      <c r="H24" s="73" t="s">
        <v>74</v>
      </c>
    </row>
    <row r="25" spans="1:27" x14ac:dyDescent="0.3">
      <c r="B25" s="14"/>
      <c r="C25" s="12" t="s">
        <v>68</v>
      </c>
      <c r="D25" s="50">
        <v>11</v>
      </c>
      <c r="E25" s="50">
        <v>5</v>
      </c>
      <c r="F25" s="50">
        <v>2</v>
      </c>
      <c r="G25" s="50">
        <v>6</v>
      </c>
      <c r="H25" s="50">
        <v>23</v>
      </c>
    </row>
    <row r="26" spans="1:27" x14ac:dyDescent="0.3">
      <c r="B26" s="14"/>
      <c r="C26" s="12" t="s">
        <v>5</v>
      </c>
      <c r="D26" s="50">
        <v>10</v>
      </c>
      <c r="E26" s="50">
        <v>4</v>
      </c>
      <c r="F26" s="50">
        <v>2</v>
      </c>
      <c r="G26" s="50">
        <v>5</v>
      </c>
      <c r="H26" s="50">
        <v>20</v>
      </c>
    </row>
    <row r="27" spans="1:27" x14ac:dyDescent="0.3">
      <c r="B27" s="14"/>
      <c r="C27" s="12" t="s">
        <v>4</v>
      </c>
      <c r="D27" s="50">
        <v>12</v>
      </c>
      <c r="E27" s="50">
        <v>5</v>
      </c>
      <c r="F27" s="50">
        <v>2</v>
      </c>
      <c r="G27" s="50">
        <v>6</v>
      </c>
      <c r="H27" s="50">
        <v>27</v>
      </c>
    </row>
    <row r="28" spans="1:27" x14ac:dyDescent="0.3">
      <c r="B28" s="14"/>
    </row>
    <row r="29" spans="1:27" x14ac:dyDescent="0.3">
      <c r="B29" s="14"/>
    </row>
    <row r="30" spans="1:27" x14ac:dyDescent="0.3">
      <c r="B30" s="12" t="s">
        <v>82</v>
      </c>
      <c r="D30" s="73" t="s">
        <v>52</v>
      </c>
      <c r="E30" s="73" t="s">
        <v>53</v>
      </c>
      <c r="F30" s="73" t="s">
        <v>54</v>
      </c>
      <c r="G30" s="73" t="s">
        <v>55</v>
      </c>
      <c r="H30" s="73" t="s">
        <v>74</v>
      </c>
    </row>
    <row r="31" spans="1:27" x14ac:dyDescent="0.3">
      <c r="C31" s="12" t="s">
        <v>68</v>
      </c>
      <c r="D31" s="50">
        <v>12</v>
      </c>
      <c r="E31" s="50">
        <v>5</v>
      </c>
      <c r="F31" s="50">
        <v>2</v>
      </c>
      <c r="G31" s="50">
        <v>6</v>
      </c>
      <c r="H31" s="50">
        <f t="shared" ref="H31:H32" si="10">SUM(D31:G31)</f>
        <v>25</v>
      </c>
    </row>
    <row r="32" spans="1:27" x14ac:dyDescent="0.3">
      <c r="C32" s="12" t="s">
        <v>5</v>
      </c>
      <c r="D32" s="50">
        <v>11</v>
      </c>
      <c r="E32" s="50">
        <v>4</v>
      </c>
      <c r="F32" s="50">
        <v>2</v>
      </c>
      <c r="G32" s="50">
        <v>5</v>
      </c>
      <c r="H32" s="50">
        <f t="shared" si="10"/>
        <v>22</v>
      </c>
    </row>
    <row r="33" spans="2:8" x14ac:dyDescent="0.3">
      <c r="C33" s="12" t="s">
        <v>4</v>
      </c>
      <c r="D33" s="50">
        <v>14</v>
      </c>
      <c r="E33" s="50">
        <v>5</v>
      </c>
      <c r="F33" s="50">
        <v>2</v>
      </c>
      <c r="G33" s="50">
        <v>6</v>
      </c>
      <c r="H33" s="50">
        <f>SUM(D33:G33)</f>
        <v>27</v>
      </c>
    </row>
    <row r="37" spans="2:8" x14ac:dyDescent="0.3">
      <c r="B37" s="12" t="s">
        <v>75</v>
      </c>
      <c r="D37" s="73" t="s">
        <v>52</v>
      </c>
      <c r="E37" s="73" t="s">
        <v>53</v>
      </c>
      <c r="F37" s="73" t="s">
        <v>54</v>
      </c>
      <c r="G37" s="73" t="s">
        <v>55</v>
      </c>
      <c r="H37" s="73" t="s">
        <v>74</v>
      </c>
    </row>
    <row r="38" spans="2:8" x14ac:dyDescent="0.3">
      <c r="C38" s="12" t="s">
        <v>68</v>
      </c>
      <c r="D38" s="50">
        <f t="shared" ref="D38:G40" si="11">D25-D31</f>
        <v>-1</v>
      </c>
      <c r="E38" s="50">
        <f t="shared" si="11"/>
        <v>0</v>
      </c>
      <c r="F38" s="50">
        <f t="shared" si="11"/>
        <v>0</v>
      </c>
      <c r="G38" s="50">
        <f t="shared" si="11"/>
        <v>0</v>
      </c>
      <c r="H38" s="50">
        <f t="shared" ref="H38:H39" si="12">SUM(D38:G38)</f>
        <v>-1</v>
      </c>
    </row>
    <row r="39" spans="2:8" x14ac:dyDescent="0.3">
      <c r="C39" s="12" t="s">
        <v>5</v>
      </c>
      <c r="D39" s="50">
        <f t="shared" si="11"/>
        <v>-1</v>
      </c>
      <c r="E39" s="50">
        <f t="shared" si="11"/>
        <v>0</v>
      </c>
      <c r="F39" s="50">
        <f t="shared" si="11"/>
        <v>0</v>
      </c>
      <c r="G39" s="50">
        <f t="shared" si="11"/>
        <v>0</v>
      </c>
      <c r="H39" s="50">
        <f t="shared" si="12"/>
        <v>-1</v>
      </c>
    </row>
    <row r="40" spans="2:8" x14ac:dyDescent="0.3">
      <c r="C40" s="12" t="s">
        <v>4</v>
      </c>
      <c r="D40" s="50">
        <f t="shared" si="11"/>
        <v>-2</v>
      </c>
      <c r="E40" s="50">
        <f t="shared" si="11"/>
        <v>0</v>
      </c>
      <c r="F40" s="50">
        <f t="shared" si="11"/>
        <v>0</v>
      </c>
      <c r="G40" s="50">
        <f t="shared" si="11"/>
        <v>0</v>
      </c>
      <c r="H40" s="50">
        <f>SUM(D40:G40)</f>
        <v>-2</v>
      </c>
    </row>
  </sheetData>
  <mergeCells count="10">
    <mergeCell ref="G3:H3"/>
    <mergeCell ref="D6:E6"/>
    <mergeCell ref="I1:K3"/>
    <mergeCell ref="C9:J9"/>
    <mergeCell ref="D2:E2"/>
    <mergeCell ref="AB5:AB6"/>
    <mergeCell ref="AD5:AD6"/>
    <mergeCell ref="AF5:AF6"/>
    <mergeCell ref="I6:J6"/>
    <mergeCell ref="I7:J7"/>
  </mergeCells>
  <conditionalFormatting sqref="G7:H7">
    <cfRule type="cellIs" dxfId="6" priority="1" operator="equal">
      <formula>"Green"</formula>
    </cfRule>
    <cfRule type="cellIs" dxfId="5" priority="26" operator="equal">
      <formula>"Gold/Blue"</formula>
    </cfRule>
    <cfRule type="cellIs" dxfId="4" priority="27" operator="equal">
      <formula>"Black/Gold"</formula>
    </cfRule>
    <cfRule type="cellIs" dxfId="3" priority="28" operator="equal">
      <formula>"Gold"</formula>
    </cfRule>
    <cfRule type="cellIs" dxfId="2" priority="29" operator="equal">
      <formula>"Blue"</formula>
    </cfRule>
    <cfRule type="cellIs" dxfId="1" priority="30" operator="equal">
      <formula>"Black"</formula>
    </cfRule>
    <cfRule type="containsBlanks" dxfId="0" priority="31" stopIfTrue="1">
      <formula>LEN(TRIM(G7))=0</formula>
    </cfRule>
  </conditionalFormatting>
  <dataValidations count="1">
    <dataValidation type="list" allowBlank="1" showInputMessage="1" showErrorMessage="1" sqref="G7:H7" xr:uid="{B4132429-DCFC-49E2-80D9-478C9C9D770A}">
      <formula1>$L$5:$L$7</formula1>
    </dataValidation>
  </dataValidations>
  <pageMargins left="0.2" right="0.2" top="0.75" bottom="0.75" header="0.3" footer="0.3"/>
  <pageSetup scale="8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4Ball Playing Hdcp Instructions</vt:lpstr>
      <vt:lpstr>4BALL PLAYING HANDICAP</vt:lpstr>
      <vt:lpstr>TOURNAMENT HANDICAP</vt:lpstr>
      <vt:lpstr>'4BALL PLAYING HANDICAP'!Print_Area</vt:lpstr>
      <vt:lpstr>'4Ball Playing Hdcp Instructions'!Print_Area</vt:lpstr>
      <vt:lpstr>'TOURNAMENT HANDICAP'!Print_Area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pschiefelbein</dc:creator>
  <cp:lastModifiedBy>Paul Schiefelbein</cp:lastModifiedBy>
  <cp:lastPrinted>2020-12-29T17:56:13Z</cp:lastPrinted>
  <dcterms:created xsi:type="dcterms:W3CDTF">2020-01-25T15:46:09Z</dcterms:created>
  <dcterms:modified xsi:type="dcterms:W3CDTF">2022-01-01T03:39:35Z</dcterms:modified>
</cp:coreProperties>
</file>